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LICITACOES\2017\2017\1 PREGÃO\PREGÃO 089 e 119 - DESTINO FINAL E TRANSPORTE RESÍDUOS SÓLIDOS ETE SRM\PP 119 2017 - Transporte - 8-8-2017\"/>
    </mc:Choice>
  </mc:AlternateContent>
  <bookViews>
    <workbookView xWindow="0" yWindow="0" windowWidth="16170" windowHeight="5820"/>
  </bookViews>
  <sheets>
    <sheet name="Anexo I" sheetId="2" r:id="rId1"/>
    <sheet name="Anexo I-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  <c r="H7" i="2"/>
  <c r="H11" i="2"/>
  <c r="H12" i="2"/>
  <c r="H13" i="2"/>
  <c r="H14" i="2"/>
  <c r="H15" i="2"/>
  <c r="H16" i="2"/>
  <c r="H17" i="2"/>
  <c r="H18" i="2"/>
  <c r="H19" i="2"/>
  <c r="H20" i="2"/>
  <c r="H10" i="2"/>
  <c r="H21" i="2" l="1"/>
  <c r="E105" i="1"/>
  <c r="E91" i="1"/>
  <c r="F91" i="1" s="1"/>
  <c r="E45" i="1"/>
  <c r="E46" i="1"/>
  <c r="E47" i="1"/>
  <c r="E48" i="1"/>
  <c r="E49" i="1"/>
  <c r="E50" i="1"/>
  <c r="E52" i="1"/>
  <c r="E58" i="1"/>
  <c r="E59" i="1"/>
  <c r="E60" i="1"/>
  <c r="E61" i="1"/>
  <c r="E62" i="1"/>
  <c r="E63" i="1"/>
  <c r="E65" i="1"/>
  <c r="E71" i="1"/>
  <c r="E72" i="1"/>
  <c r="E73" i="1"/>
  <c r="E74" i="1"/>
  <c r="E80" i="1"/>
  <c r="E81" i="1"/>
  <c r="E82" i="1"/>
  <c r="E83" i="1"/>
  <c r="E89" i="1"/>
  <c r="E90" i="1"/>
  <c r="E99" i="1"/>
  <c r="E100" i="1"/>
  <c r="E101" i="1"/>
  <c r="E102" i="1"/>
  <c r="E103" i="1"/>
  <c r="E104" i="1"/>
  <c r="E106" i="1"/>
  <c r="E113" i="1"/>
  <c r="E114" i="1"/>
  <c r="E115" i="1"/>
  <c r="E116" i="1"/>
  <c r="E123" i="1"/>
  <c r="E124" i="1"/>
  <c r="E125" i="1"/>
  <c r="E126" i="1"/>
  <c r="E133" i="1"/>
  <c r="E134" i="1"/>
  <c r="E135" i="1"/>
  <c r="E136" i="1"/>
  <c r="E143" i="1"/>
  <c r="E144" i="1"/>
  <c r="E145" i="1"/>
  <c r="E146" i="1"/>
  <c r="E153" i="1"/>
  <c r="E154" i="1"/>
  <c r="E155" i="1"/>
  <c r="E156" i="1"/>
  <c r="E163" i="1"/>
  <c r="E164" i="1"/>
  <c r="E165" i="1"/>
  <c r="E166" i="1"/>
  <c r="E173" i="1"/>
  <c r="E174" i="1"/>
  <c r="E175" i="1"/>
  <c r="E176" i="1"/>
  <c r="F89" i="1"/>
  <c r="F90" i="1"/>
  <c r="D173" i="1"/>
  <c r="D174" i="1" s="1"/>
  <c r="D163" i="1"/>
  <c r="D166" i="1" s="1"/>
  <c r="D153" i="1"/>
  <c r="D155" i="1" s="1"/>
  <c r="D143" i="1"/>
  <c r="D144" i="1" s="1"/>
  <c r="D133" i="1"/>
  <c r="D134" i="1" s="1"/>
  <c r="D123" i="1"/>
  <c r="D124" i="1" s="1"/>
  <c r="D113" i="1"/>
  <c r="D116" i="1" s="1"/>
  <c r="D103" i="1"/>
  <c r="D104" i="1" s="1"/>
  <c r="D99" i="1"/>
  <c r="D100" i="1" s="1"/>
  <c r="C90" i="1"/>
  <c r="C89" i="1"/>
  <c r="D81" i="1"/>
  <c r="D80" i="1"/>
  <c r="D83" i="1" s="1"/>
  <c r="D71" i="1"/>
  <c r="D72" i="1" s="1"/>
  <c r="D62" i="1"/>
  <c r="D63" i="1" s="1"/>
  <c r="D58" i="1"/>
  <c r="D59" i="1" s="1"/>
  <c r="D52" i="1"/>
  <c r="D51" i="1"/>
  <c r="D49" i="1"/>
  <c r="D50" i="1" s="1"/>
  <c r="D45" i="1"/>
  <c r="D46" i="1" s="1"/>
  <c r="C33" i="1"/>
  <c r="C32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F63" i="1" l="1"/>
  <c r="E64" i="1"/>
  <c r="E51" i="1"/>
  <c r="F81" i="1"/>
  <c r="D136" i="1"/>
  <c r="F153" i="1"/>
  <c r="D47" i="1"/>
  <c r="F47" i="1" s="1"/>
  <c r="D48" i="1"/>
  <c r="D82" i="1"/>
  <c r="F82" i="1" s="1"/>
  <c r="D154" i="1"/>
  <c r="F154" i="1" s="1"/>
  <c r="D156" i="1"/>
  <c r="D115" i="1"/>
  <c r="F104" i="1"/>
  <c r="D114" i="1"/>
  <c r="F173" i="1"/>
  <c r="F49" i="1"/>
  <c r="F113" i="1"/>
  <c r="F123" i="1"/>
  <c r="D126" i="1"/>
  <c r="D176" i="1"/>
  <c r="D65" i="1"/>
  <c r="F65" i="1" s="1"/>
  <c r="F46" i="1"/>
  <c r="D61" i="1"/>
  <c r="F116" i="1"/>
  <c r="D125" i="1"/>
  <c r="F134" i="1"/>
  <c r="F155" i="1"/>
  <c r="D165" i="1"/>
  <c r="F165" i="1" s="1"/>
  <c r="F163" i="1"/>
  <c r="F156" i="1"/>
  <c r="F52" i="1"/>
  <c r="F48" i="1"/>
  <c r="F126" i="1"/>
  <c r="F45" i="1"/>
  <c r="F71" i="1"/>
  <c r="F80" i="1"/>
  <c r="F133" i="1"/>
  <c r="F92" i="1"/>
  <c r="F10" i="1" s="1"/>
  <c r="F62" i="1"/>
  <c r="F103" i="1"/>
  <c r="F50" i="1"/>
  <c r="F59" i="1"/>
  <c r="F72" i="1"/>
  <c r="F83" i="1"/>
  <c r="F124" i="1"/>
  <c r="F136" i="1"/>
  <c r="F166" i="1"/>
  <c r="F51" i="1"/>
  <c r="F100" i="1"/>
  <c r="F144" i="1"/>
  <c r="F174" i="1"/>
  <c r="F58" i="1"/>
  <c r="D60" i="1"/>
  <c r="D64" i="1"/>
  <c r="D74" i="1"/>
  <c r="F74" i="1" s="1"/>
  <c r="D102" i="1"/>
  <c r="D106" i="1"/>
  <c r="F106" i="1" s="1"/>
  <c r="D135" i="1"/>
  <c r="F135" i="1" s="1"/>
  <c r="D146" i="1"/>
  <c r="D164" i="1"/>
  <c r="D175" i="1"/>
  <c r="F175" i="1" s="1"/>
  <c r="D73" i="1"/>
  <c r="F73" i="1" s="1"/>
  <c r="F99" i="1"/>
  <c r="D101" i="1"/>
  <c r="D105" i="1"/>
  <c r="F105" i="1" s="1"/>
  <c r="F143" i="1"/>
  <c r="D145" i="1"/>
  <c r="F75" i="1" l="1"/>
  <c r="F8" i="1" s="1"/>
  <c r="F164" i="1"/>
  <c r="F167" i="1" s="1"/>
  <c r="F17" i="1" s="1"/>
  <c r="F157" i="1"/>
  <c r="F16" i="1" s="1"/>
  <c r="F176" i="1"/>
  <c r="F177" i="1" s="1"/>
  <c r="F18" i="1" s="1"/>
  <c r="F145" i="1"/>
  <c r="F101" i="1"/>
  <c r="F125" i="1"/>
  <c r="F127" i="1" s="1"/>
  <c r="F13" i="1" s="1"/>
  <c r="F114" i="1"/>
  <c r="F84" i="1"/>
  <c r="F9" i="1" s="1"/>
  <c r="F60" i="1"/>
  <c r="F61" i="1"/>
  <c r="F115" i="1"/>
  <c r="F53" i="1"/>
  <c r="F6" i="1" s="1"/>
  <c r="F102" i="1"/>
  <c r="F146" i="1"/>
  <c r="F64" i="1"/>
  <c r="F137" i="1"/>
  <c r="F14" i="1" s="1"/>
  <c r="F107" i="1" l="1"/>
  <c r="F11" i="1" s="1"/>
  <c r="F117" i="1"/>
  <c r="F12" i="1" s="1"/>
  <c r="F147" i="1"/>
  <c r="F15" i="1" s="1"/>
  <c r="F66" i="1"/>
  <c r="F7" i="1" s="1"/>
  <c r="F19" i="1" l="1"/>
  <c r="F93" i="1"/>
</calcChain>
</file>

<file path=xl/sharedStrings.xml><?xml version="1.0" encoding="utf-8"?>
<sst xmlns="http://schemas.openxmlformats.org/spreadsheetml/2006/main" count="367" uniqueCount="130">
  <si>
    <t>FLORIANÓPOLIS</t>
  </si>
  <si>
    <t>SERVIÇOS OPERACIONAIS</t>
  </si>
  <si>
    <t>Km</t>
  </si>
  <si>
    <t>TRANSPORTE E DESTINO FINAL DE ENTULHO</t>
  </si>
  <si>
    <t>INSTALAÇÃO DE RASTREADOR VEICULAR</t>
  </si>
  <si>
    <t>RASTREADOR VEICULAR</t>
  </si>
  <si>
    <t>un/mês</t>
  </si>
  <si>
    <t>SÃO JOSÉ</t>
  </si>
  <si>
    <t>SANTO AMARO DA IMPERATRIZ</t>
  </si>
  <si>
    <t>RANCHO QUEIMADO</t>
  </si>
  <si>
    <t>PALHOÇA</t>
  </si>
  <si>
    <t>BIGUAÇU</t>
  </si>
  <si>
    <t>PORTO BELO</t>
  </si>
  <si>
    <t>ANTÔNIO CARLOS</t>
  </si>
  <si>
    <t>GUABIRUBA</t>
  </si>
  <si>
    <t>SUBTOTAL 1</t>
  </si>
  <si>
    <t>Valor Total (R$)</t>
  </si>
  <si>
    <t>Valor Unitário (R$)</t>
  </si>
  <si>
    <t>Qtdade</t>
  </si>
  <si>
    <t>Und</t>
  </si>
  <si>
    <t>Descrição</t>
  </si>
  <si>
    <t>Item</t>
  </si>
  <si>
    <t>1.</t>
  </si>
  <si>
    <t>1.1.</t>
  </si>
  <si>
    <t>1.2.</t>
  </si>
  <si>
    <t>1.3.</t>
  </si>
  <si>
    <t>2.</t>
  </si>
  <si>
    <t>SUBTOTAL 2</t>
  </si>
  <si>
    <t>2.1.</t>
  </si>
  <si>
    <t>3.</t>
  </si>
  <si>
    <t>3.1.</t>
  </si>
  <si>
    <t>4.</t>
  </si>
  <si>
    <t>4.1.</t>
  </si>
  <si>
    <t>5.</t>
  </si>
  <si>
    <t>5.1.</t>
  </si>
  <si>
    <t>6.</t>
  </si>
  <si>
    <t>6.1.</t>
  </si>
  <si>
    <t>7.</t>
  </si>
  <si>
    <t>7.1.</t>
  </si>
  <si>
    <t>8.</t>
  </si>
  <si>
    <t>8.1.</t>
  </si>
  <si>
    <t>SUBTOTAL 3</t>
  </si>
  <si>
    <t>SUBTOTAL 4</t>
  </si>
  <si>
    <t>SUBTOTAL 5</t>
  </si>
  <si>
    <t>SUBTOTAL 6</t>
  </si>
  <si>
    <t>SUBTOTAL 7</t>
  </si>
  <si>
    <t>SUBTOTAL 8</t>
  </si>
  <si>
    <t>SUBTOTAL 9</t>
  </si>
  <si>
    <t>9.</t>
  </si>
  <si>
    <t>9.1.</t>
  </si>
  <si>
    <t>TOTAL</t>
  </si>
  <si>
    <t>LOTE 1 - QUADRO RESUMO</t>
  </si>
  <si>
    <t>LEMBRAMOS QUE OS VALORES UNITÁRIOS OFERTADOS NÃO PODERÃO SER SUPERIORES AOS DA CASAN</t>
  </si>
  <si>
    <t>Valor Unitário OFERTADO (R$)</t>
  </si>
  <si>
    <t>Valor Unitário CASAN (R$)</t>
  </si>
  <si>
    <t>LOTE 1 – COLETA E TRANSPORTE DOS RESÍDUOS SÓLIDOS</t>
  </si>
  <si>
    <t xml:space="preserve">TRANSPORTE DE RESÍDUOS SÓLIDOS DE SANEAMENTO ATÉ 100 km (contêiner de 5 à 7m³) </t>
  </si>
  <si>
    <t xml:space="preserve"> Km</t>
  </si>
  <si>
    <t xml:space="preserve">TRANSPORTE DE RESÍDUOS SÓLIDOS DE SANEAMENTO ATÉ 150 Km  (contêiner de 5 à 7m³) </t>
  </si>
  <si>
    <t xml:space="preserve">TRANSPORTE DE RESÍDUOS SÓLIDOS DE SANEAMENTO ATÉ 200 Km  (contêiner de 5 à 7m³) </t>
  </si>
  <si>
    <t xml:space="preserve">TRANSPORTE DE RESÍDUOS SÓLIDOS DE SANEAMENTO ATÉ 250 Km  (contêiner de 5 à 7m³) </t>
  </si>
  <si>
    <t>TRANSPORTE DE RESÍDUOS SÓLIDOS DE SANEAMENTO ATÉ 100 Km (caminhão superior a 7 m³)</t>
  </si>
  <si>
    <t>t x Km</t>
  </si>
  <si>
    <t>TRANSPORTE DE RESÍDUOS SÓLIDOS DE SANEAMENTO ATÉ 150 Km (caminhão superior a 7 m³)</t>
  </si>
  <si>
    <t>TRANSPORTE DE RESÍDUOS SÓLIDOS DE SANEAMENTO ATÉ 200 Km (caminhão superior a 7 m³)</t>
  </si>
  <si>
    <t>TRANSPORTE DE RESÍDUOS SÓLIDOS DE SANEAMENTO ATÉ 250 Km (caminhão superior a 7 m³)</t>
  </si>
  <si>
    <t>ORÇAMENTO OBRAS CIVIS - JULHO/2017</t>
  </si>
  <si>
    <t>BDI = 25,11 %</t>
  </si>
  <si>
    <t>ETE INSULAR</t>
  </si>
  <si>
    <t>ETE CANASVIEIRAS</t>
  </si>
  <si>
    <t>ETE LAGOA DA CONCEIÇÃO</t>
  </si>
  <si>
    <t>1.4.</t>
  </si>
  <si>
    <t>ETA LAGOA DO PERI</t>
  </si>
  <si>
    <t>ADMINISTRAÇÃO LOCAL</t>
  </si>
  <si>
    <t>1.5.</t>
  </si>
  <si>
    <t>ETE POTECAS</t>
  </si>
  <si>
    <t>ETE SANTO AMARO DA IMPERATRIZ</t>
  </si>
  <si>
    <t>ETE RANCHO QUEIMADO</t>
  </si>
  <si>
    <t>ETA JOSÉ PEDRO HORSTMANN</t>
  </si>
  <si>
    <t>ETA SÃO MIGUEL</t>
  </si>
  <si>
    <t>ETA PORTO BELO</t>
  </si>
  <si>
    <t>ETA ANTÔNIO CARLOS</t>
  </si>
  <si>
    <t>ETA LAJEADO DE BAIXO</t>
  </si>
  <si>
    <t>Para o correto preenchimento da planilha a empresa deverá preencher somente as  células VALOR UNITÁRIO OFERTADO da tabela abaixo, os demias valores serão preenchidos automaticamente. O valores preenchidos não poderão ter mais que duas casas decimais.</t>
  </si>
  <si>
    <t>LOTE 01</t>
  </si>
  <si>
    <t>Código</t>
  </si>
  <si>
    <t xml:space="preserve">Descrição </t>
  </si>
  <si>
    <t>Preço Unitário (R$)</t>
  </si>
  <si>
    <t>Preço Total (R$)</t>
  </si>
  <si>
    <t>Transporte de resíduos sólidos ETAS e ETES da SRM</t>
  </si>
  <si>
    <t>UA</t>
  </si>
  <si>
    <t>Declaração de Plena Aceitação dos Termos do Edital e Execução do Objeto Conforme as Exigências do Edital</t>
  </si>
  <si>
    <t>A validade da proposta de preços é de 60 (sessenta) dias a partir da data de abertura do envelope de proposta de preços (podendo ser prorrogada desde que solicitada pela Administração e aceito pela proponente).</t>
  </si>
  <si>
    <t>Informações Tributárias</t>
  </si>
  <si>
    <t>CNPJ do Local de Faturamento - __.___.___/____-__</t>
  </si>
  <si>
    <t>Classificação Nacional de Atividades Econômicas – CNAE</t>
  </si>
  <si>
    <t>CNAE principal _______________________________________________________________________________________________</t>
  </si>
  <si>
    <t>CNAE Secundário _____________________________________________________________________________________________</t>
  </si>
  <si>
    <t>Informações Adicionais:</t>
  </si>
  <si>
    <t>Razão Social: __________________________________________________________________________________________________</t>
  </si>
  <si>
    <t>CNPJ: ________________________________________________________________________________________________________</t>
  </si>
  <si>
    <t>Responsável: __________________________________________________________________________________________________</t>
  </si>
  <si>
    <t>Telefone: _____________________________________________________________________________________________________</t>
  </si>
  <si>
    <t>Banco: _______________________________________________________________________________________________________</t>
  </si>
  <si>
    <t>Agência: ______________________________________________________________________________________________________</t>
  </si>
  <si>
    <t>Conta: ________________________________________________________________________________________________________</t>
  </si>
  <si>
    <t>*A falta das informações acima não gera desclassificação da licitante. Entretanto, a proponente deverá encaminhá-las em até 3 dias úteis.</t>
  </si>
  <si>
    <t>Local e data: ______________, ____ de ____________ de 20__.</t>
  </si>
  <si>
    <t>_______________________________________________________</t>
  </si>
  <si>
    <t>(Assinatura e identificação do responsável pela empresa)</t>
  </si>
  <si>
    <r>
      <t>A ____</t>
    </r>
    <r>
      <rPr>
        <b/>
        <u/>
        <sz val="10"/>
        <color theme="1"/>
        <rFont val="Calibri"/>
        <family val="2"/>
      </rPr>
      <t>(Razão Social da Empresa)</t>
    </r>
    <r>
      <rPr>
        <b/>
        <sz val="10"/>
        <color theme="1"/>
        <rFont val="Calibri"/>
        <family val="2"/>
      </rPr>
      <t>_____, CNPJ n° __________________,com endereço à  __________________, declara que concorda inteiramente com as condições do EDITAL de PREGÃO N° 119/2017 (seus respectivos Anexos e Esclarecimentos) sobretudo com as seguintes exigências:</t>
    </r>
  </si>
  <si>
    <r>
      <t>1.</t>
    </r>
    <r>
      <rPr>
        <b/>
        <sz val="10"/>
        <color theme="1"/>
        <rFont val="Times New Roman"/>
        <family val="1"/>
      </rPr>
      <t xml:space="preserve">     </t>
    </r>
    <r>
      <rPr>
        <sz val="10"/>
        <color theme="1"/>
        <rFont val="Calibri"/>
        <family val="2"/>
      </rPr>
      <t xml:space="preserve">Prazos de entrega, local de entrega, e demais condições comerciais se existirem (como garantia, prazo de validade condições de montagem e/ou manutenção e outros); </t>
    </r>
  </si>
  <si>
    <r>
      <t>2.</t>
    </r>
    <r>
      <rPr>
        <b/>
        <sz val="10"/>
        <color theme="1"/>
        <rFont val="Times New Roman"/>
        <family val="1"/>
      </rPr>
      <t xml:space="preserve">     </t>
    </r>
    <r>
      <rPr>
        <b/>
        <sz val="10"/>
        <color theme="1"/>
        <rFont val="Calibri"/>
        <family val="2"/>
      </rPr>
      <t>Responsabiliza-se</t>
    </r>
    <r>
      <rPr>
        <sz val="10"/>
        <color theme="1"/>
        <rFont val="Calibri"/>
        <family val="2"/>
      </rPr>
      <t xml:space="preserve"> com a entrega/execução do material/serviço </t>
    </r>
    <r>
      <rPr>
        <b/>
        <sz val="10"/>
        <color theme="1"/>
        <rFont val="Calibri"/>
        <family val="2"/>
      </rPr>
      <t>exatamente</t>
    </r>
    <r>
      <rPr>
        <sz val="10"/>
        <color theme="1"/>
        <rFont val="Calibri"/>
        <family val="2"/>
      </rPr>
      <t xml:space="preserve"> como exigido nas especificações técnicas e condições comerciais do Edital (seus respectivos Anexos e Esclarecimentos).</t>
    </r>
  </si>
  <si>
    <r>
      <t>3.</t>
    </r>
    <r>
      <rPr>
        <b/>
        <sz val="10"/>
        <color theme="1"/>
        <rFont val="Times New Roman"/>
        <family val="1"/>
      </rPr>
      <t xml:space="preserve">     </t>
    </r>
    <r>
      <rPr>
        <sz val="10"/>
        <color theme="1"/>
        <rFont val="Calibri"/>
        <family val="2"/>
      </rPr>
      <t xml:space="preserve">Para fins de execução contratual, entrega do objeto, </t>
    </r>
    <r>
      <rPr>
        <b/>
        <sz val="10"/>
        <color theme="1"/>
        <rFont val="Calibri"/>
        <family val="2"/>
      </rPr>
      <t>fiscalização</t>
    </r>
    <r>
      <rPr>
        <sz val="10"/>
        <color theme="1"/>
        <rFont val="Calibri"/>
        <family val="2"/>
      </rPr>
      <t xml:space="preserve"> </t>
    </r>
    <r>
      <rPr>
        <b/>
        <sz val="10"/>
        <color theme="1"/>
        <rFont val="Calibri"/>
        <family val="2"/>
      </rPr>
      <t>e</t>
    </r>
    <r>
      <rPr>
        <sz val="10"/>
        <color theme="1"/>
        <rFont val="Calibri"/>
        <family val="2"/>
      </rPr>
      <t xml:space="preserve"> </t>
    </r>
    <r>
      <rPr>
        <b/>
        <sz val="10"/>
        <color theme="1"/>
        <rFont val="Calibri"/>
        <family val="2"/>
      </rPr>
      <t>gestão</t>
    </r>
    <r>
      <rPr>
        <sz val="10"/>
        <color theme="1"/>
        <rFont val="Calibri"/>
        <family val="2"/>
      </rPr>
      <t xml:space="preserve"> do contrato (sobretudo condições comerciais e especificações técnicas) </t>
    </r>
    <r>
      <rPr>
        <b/>
        <u/>
        <sz val="10"/>
        <color theme="1"/>
        <rFont val="Calibri"/>
        <family val="2"/>
      </rPr>
      <t>será pautada</t>
    </r>
    <r>
      <rPr>
        <sz val="10"/>
        <color theme="1"/>
        <rFont val="Calibri"/>
        <family val="2"/>
      </rPr>
      <t xml:space="preserve"> no Edital seus respectivos Anexos e Esclarecimentos. </t>
    </r>
  </si>
  <si>
    <r>
      <t>A ____</t>
    </r>
    <r>
      <rPr>
        <b/>
        <u/>
        <sz val="10"/>
        <color theme="1"/>
        <rFont val="Calibri"/>
        <family val="2"/>
      </rPr>
      <t>(Razão Social da Empresa)</t>
    </r>
    <r>
      <rPr>
        <b/>
        <sz val="10"/>
        <color theme="1"/>
        <rFont val="Calibri"/>
        <family val="2"/>
      </rPr>
      <t>_____, declara plena ciência da Lei Nº 4.729, de 14/07/1965 que define o crime de sonegação fiscal e dá outras providências. Declara ciência que a CASAN é contribuinte do ICMS.</t>
    </r>
  </si>
  <si>
    <t>Endereço Completo da Empresa: _________________________________________________________________________________</t>
  </si>
  <si>
    <t>ANEXO I - PLANILHA DE PREÇO</t>
  </si>
  <si>
    <t>MODELO DE PROPOSTA DETALHADA DO PREGÃO n° 119/2017</t>
  </si>
  <si>
    <t xml:space="preserve">TRANSPORTE DE RESÍDUOS SÓLIDOS DE SANEAMENTO ATÉ 150 Km (contêiner de 5 à 7m³) </t>
  </si>
  <si>
    <t xml:space="preserve">TRANSPORTE DE RESÍDUOS SÓLIDOS DE SANEAMENTO ATÉ 200 Km (contêiner de 5 à 7m³) </t>
  </si>
  <si>
    <t xml:space="preserve">TRANSPORTE DE RESÍDUOS SÓLIDOS DE SANEAMENTO ATÉ 250 Km (contêiner de 5 à 7m³) </t>
  </si>
  <si>
    <t>km</t>
  </si>
  <si>
    <t xml:space="preserve"> t x km</t>
  </si>
  <si>
    <t>und</t>
  </si>
  <si>
    <t>und/mês</t>
  </si>
  <si>
    <t>DESCRIÇÃO</t>
  </si>
  <si>
    <t>UND</t>
  </si>
  <si>
    <t>E-mail para contato: ____________________________________________________________________________________________</t>
  </si>
  <si>
    <t>Valor Unitário OFERTADO  (R$)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</si>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</sst>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&quot;R$&quot;\ #,##0.00"/>
    <numFmt numFmtId="165" formatCode="#,###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name val="Arial"/>
      <family val="2"/>
    </font>
    <font>
      <sz val="10"/>
      <color rgb="FFFF0000"/>
      <name val="Calibri"/>
      <family val="2"/>
    </font>
    <font>
      <b/>
      <u/>
      <sz val="10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theme="1"/>
      <name val="Times New Roman"/>
      <family val="1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135">
    <xf numFmtId="0" fontId="0" fillId="0" borderId="0" xfId="0"/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3" fontId="4" fillId="0" borderId="0" xfId="1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43" fontId="4" fillId="0" borderId="6" xfId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3" fontId="2" fillId="0" borderId="6" xfId="0" applyNumberFormat="1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43" fontId="4" fillId="0" borderId="6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3" fontId="4" fillId="0" borderId="1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43" fontId="3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43" fontId="5" fillId="0" borderId="6" xfId="1" applyFont="1" applyBorder="1" applyAlignment="1">
      <alignment vertical="center" wrapText="1"/>
    </xf>
    <xf numFmtId="43" fontId="5" fillId="0" borderId="5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43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wrapText="1"/>
    </xf>
    <xf numFmtId="0" fontId="4" fillId="0" borderId="0" xfId="0" applyFont="1" applyBorder="1" applyAlignment="1" applyProtection="1">
      <alignment vertical="center" wrapText="1"/>
    </xf>
    <xf numFmtId="164" fontId="4" fillId="0" borderId="0" xfId="0" applyNumberFormat="1" applyFont="1" applyBorder="1" applyAlignment="1" applyProtection="1">
      <alignment horizontal="right" vertical="center" wrapText="1"/>
    </xf>
    <xf numFmtId="0" fontId="4" fillId="0" borderId="0" xfId="0" applyFont="1" applyAlignment="1">
      <alignment wrapText="1"/>
    </xf>
    <xf numFmtId="43" fontId="3" fillId="4" borderId="2" xfId="1" applyFont="1" applyFill="1" applyBorder="1" applyAlignment="1">
      <alignment horizontal="center" vertical="center" wrapText="1"/>
    </xf>
    <xf numFmtId="0" fontId="3" fillId="2" borderId="2" xfId="2" applyFont="1" applyFill="1" applyBorder="1" applyAlignment="1" applyProtection="1">
      <alignment vertical="center" wrapText="1"/>
    </xf>
    <xf numFmtId="0" fontId="3" fillId="2" borderId="2" xfId="2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2" fontId="3" fillId="2" borderId="2" xfId="1" quotePrefix="1" applyNumberFormat="1" applyFont="1" applyFill="1" applyBorder="1" applyAlignment="1" applyProtection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2" fontId="3" fillId="2" borderId="2" xfId="1" applyNumberFormat="1" applyFont="1" applyFill="1" applyBorder="1" applyAlignment="1" applyProtection="1">
      <alignment vertical="center" wrapText="1"/>
    </xf>
    <xf numFmtId="2" fontId="3" fillId="2" borderId="2" xfId="1" applyNumberFormat="1" applyFont="1" applyFill="1" applyBorder="1" applyAlignment="1" applyProtection="1">
      <alignment vertical="center" wrapText="1"/>
      <protection locked="0"/>
    </xf>
    <xf numFmtId="0" fontId="3" fillId="0" borderId="0" xfId="2" applyFont="1" applyFill="1" applyBorder="1" applyAlignment="1" applyProtection="1">
      <alignment horizontal="center" wrapText="1"/>
    </xf>
    <xf numFmtId="164" fontId="2" fillId="0" borderId="0" xfId="2" applyNumberFormat="1" applyFont="1" applyBorder="1" applyAlignment="1" applyProtection="1">
      <alignment horizontal="right" vertical="center" wrapText="1"/>
    </xf>
    <xf numFmtId="0" fontId="2" fillId="0" borderId="0" xfId="2" applyFont="1" applyFill="1" applyBorder="1" applyAlignment="1" applyProtection="1">
      <alignment vertical="center" wrapText="1"/>
    </xf>
    <xf numFmtId="0" fontId="2" fillId="0" borderId="0" xfId="2" applyFont="1" applyBorder="1" applyAlignment="1" applyProtection="1">
      <alignment vertical="center" wrapText="1"/>
    </xf>
    <xf numFmtId="0" fontId="3" fillId="0" borderId="0" xfId="2" applyFont="1" applyFill="1" applyBorder="1" applyAlignment="1" applyProtection="1">
      <alignment vertical="center" wrapText="1"/>
    </xf>
    <xf numFmtId="0" fontId="3" fillId="0" borderId="0" xfId="2" applyFont="1" applyFill="1" applyBorder="1" applyAlignment="1" applyProtection="1">
      <alignment horizontal="center" vertical="center" wrapText="1"/>
    </xf>
    <xf numFmtId="165" fontId="3" fillId="0" borderId="0" xfId="2" applyNumberFormat="1" applyFont="1" applyFill="1" applyBorder="1" applyAlignment="1" applyProtection="1">
      <alignment horizontal="center" vertical="center" wrapText="1"/>
    </xf>
    <xf numFmtId="0" fontId="2" fillId="0" borderId="0" xfId="2" applyFont="1" applyFill="1" applyBorder="1" applyAlignment="1" applyProtection="1">
      <alignment horizontal="center" vertical="center" wrapText="1"/>
    </xf>
    <xf numFmtId="164" fontId="2" fillId="0" borderId="0" xfId="2" applyNumberFormat="1" applyFont="1" applyFill="1" applyBorder="1" applyAlignment="1" applyProtection="1">
      <alignment horizontal="right" vertical="center" wrapText="1"/>
    </xf>
    <xf numFmtId="49" fontId="3" fillId="0" borderId="0" xfId="2" applyNumberFormat="1" applyFont="1" applyFill="1" applyBorder="1" applyAlignment="1" applyProtection="1">
      <alignment horizontal="center" wrapText="1"/>
    </xf>
    <xf numFmtId="43" fontId="2" fillId="0" borderId="0" xfId="1" applyFont="1" applyFill="1" applyBorder="1" applyAlignment="1" applyProtection="1">
      <alignment horizontal="center" vertical="center" wrapText="1"/>
    </xf>
    <xf numFmtId="43" fontId="2" fillId="0" borderId="0" xfId="1" applyFont="1" applyFill="1" applyBorder="1" applyAlignment="1" applyProtection="1">
      <alignment vertical="center" wrapText="1"/>
      <protection locked="0"/>
    </xf>
    <xf numFmtId="43" fontId="2" fillId="0" borderId="0" xfId="1" quotePrefix="1" applyFont="1" applyFill="1" applyBorder="1" applyAlignment="1" applyProtection="1">
      <alignment horizontal="right" vertical="center" wrapText="1"/>
    </xf>
    <xf numFmtId="164" fontId="2" fillId="0" borderId="0" xfId="2" quotePrefix="1" applyNumberFormat="1" applyFont="1" applyFill="1" applyBorder="1" applyAlignment="1" applyProtection="1">
      <alignment horizontal="right" vertical="center" wrapText="1"/>
    </xf>
    <xf numFmtId="0" fontId="2" fillId="0" borderId="0" xfId="2" quotePrefix="1" applyNumberFormat="1" applyFont="1" applyFill="1" applyBorder="1" applyAlignment="1" applyProtection="1">
      <alignment horizontal="right" vertical="center" wrapText="1"/>
    </xf>
    <xf numFmtId="43" fontId="8" fillId="0" borderId="0" xfId="1" applyFont="1" applyFill="1" applyBorder="1" applyAlignment="1" applyProtection="1">
      <alignment horizontal="center" vertical="center" wrapText="1"/>
    </xf>
    <xf numFmtId="43" fontId="3" fillId="0" borderId="2" xfId="1" quotePrefix="1" applyFont="1" applyFill="1" applyBorder="1" applyAlignment="1" applyProtection="1">
      <alignment horizontal="right" vertical="center" wrapText="1"/>
    </xf>
    <xf numFmtId="43" fontId="2" fillId="0" borderId="0" xfId="1" applyFont="1" applyFill="1" applyBorder="1" applyAlignment="1" applyProtection="1">
      <alignment vertical="center" wrapText="1"/>
    </xf>
    <xf numFmtId="43" fontId="2" fillId="0" borderId="0" xfId="1" applyFont="1" applyFill="1" applyBorder="1" applyAlignment="1" applyProtection="1">
      <alignment horizontal="right" vertical="center" wrapText="1"/>
    </xf>
    <xf numFmtId="0" fontId="2" fillId="0" borderId="0" xfId="2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Alignment="1">
      <alignment wrapText="1"/>
    </xf>
    <xf numFmtId="43" fontId="8" fillId="0" borderId="0" xfId="1" applyFont="1" applyFill="1" applyBorder="1" applyAlignment="1" applyProtection="1">
      <alignment horizontal="right" vertical="center" wrapText="1"/>
    </xf>
    <xf numFmtId="164" fontId="8" fillId="0" borderId="0" xfId="2" applyNumberFormat="1" applyFont="1" applyFill="1" applyBorder="1" applyAlignment="1" applyProtection="1">
      <alignment horizontal="right" vertical="center" wrapText="1"/>
    </xf>
    <xf numFmtId="43" fontId="3" fillId="0" borderId="2" xfId="1" applyFont="1" applyBorder="1" applyAlignment="1" applyProtection="1">
      <alignment horizontal="right" vertical="center" wrapText="1"/>
    </xf>
    <xf numFmtId="43" fontId="2" fillId="0" borderId="0" xfId="1" applyFont="1" applyBorder="1" applyAlignment="1" applyProtection="1">
      <alignment horizontal="right" vertical="center" wrapText="1"/>
    </xf>
    <xf numFmtId="43" fontId="3" fillId="0" borderId="3" xfId="1" quotePrefix="1" applyFont="1" applyFill="1" applyBorder="1" applyAlignment="1" applyProtection="1">
      <alignment horizontal="right" vertical="center" wrapText="1"/>
    </xf>
    <xf numFmtId="43" fontId="3" fillId="0" borderId="4" xfId="1" applyFont="1" applyFill="1" applyBorder="1" applyAlignment="1" applyProtection="1">
      <alignment horizontal="center" vertical="center" wrapText="1"/>
      <protection locked="0"/>
    </xf>
    <xf numFmtId="43" fontId="3" fillId="0" borderId="5" xfId="1" quotePrefix="1" applyFont="1" applyFill="1" applyBorder="1" applyAlignment="1" applyProtection="1">
      <alignment horizontal="right" vertical="center" wrapText="1"/>
    </xf>
    <xf numFmtId="43" fontId="3" fillId="0" borderId="0" xfId="1" applyFont="1" applyFill="1" applyBorder="1" applyAlignment="1" applyProtection="1">
      <alignment horizontal="right" vertical="center" wrapText="1"/>
    </xf>
    <xf numFmtId="43" fontId="3" fillId="0" borderId="0" xfId="1" quotePrefix="1" applyFont="1" applyFill="1" applyBorder="1" applyAlignment="1" applyProtection="1">
      <alignment horizontal="right" vertical="center" wrapText="1"/>
    </xf>
    <xf numFmtId="0" fontId="2" fillId="0" borderId="0" xfId="2" applyNumberFormat="1" applyFont="1" applyBorder="1" applyAlignment="1" applyProtection="1">
      <alignment horizontal="right" vertical="center" wrapText="1"/>
    </xf>
    <xf numFmtId="0" fontId="2" fillId="0" borderId="0" xfId="2" quotePrefix="1" applyNumberFormat="1" applyFont="1" applyBorder="1" applyAlignment="1" applyProtection="1">
      <alignment horizontal="right" vertical="center" wrapText="1"/>
    </xf>
    <xf numFmtId="43" fontId="8" fillId="0" borderId="0" xfId="1" applyFont="1" applyFill="1" applyBorder="1" applyAlignment="1" applyProtection="1">
      <alignment vertical="center" wrapText="1"/>
    </xf>
    <xf numFmtId="0" fontId="3" fillId="0" borderId="0" xfId="2" quotePrefix="1" applyFont="1" applyFill="1" applyBorder="1" applyAlignment="1" applyProtection="1">
      <alignment horizontal="center" vertical="center" wrapText="1"/>
    </xf>
    <xf numFmtId="43" fontId="3" fillId="0" borderId="0" xfId="1" applyFont="1" applyFill="1" applyBorder="1" applyAlignment="1" applyProtection="1">
      <alignment horizontal="center" vertical="center" wrapText="1"/>
    </xf>
    <xf numFmtId="0" fontId="3" fillId="0" borderId="0" xfId="2" applyNumberFormat="1" applyFont="1" applyBorder="1" applyAlignment="1" applyProtection="1">
      <alignment horizontal="center" vertical="center" wrapText="1"/>
    </xf>
    <xf numFmtId="43" fontId="3" fillId="0" borderId="0" xfId="1" applyFont="1" applyAlignment="1">
      <alignment horizontal="right" wrapText="1"/>
    </xf>
    <xf numFmtId="0" fontId="3" fillId="0" borderId="0" xfId="2" applyFont="1" applyFill="1" applyBorder="1" applyAlignment="1" applyProtection="1">
      <alignment horizontal="right" vertical="center" wrapText="1"/>
    </xf>
    <xf numFmtId="165" fontId="2" fillId="0" borderId="0" xfId="0" applyNumberFormat="1" applyFont="1" applyFill="1" applyBorder="1" applyAlignment="1" applyProtection="1">
      <alignment horizontal="center" vertical="center" wrapText="1"/>
    </xf>
    <xf numFmtId="2" fontId="3" fillId="4" borderId="2" xfId="1" quotePrefix="1" applyNumberFormat="1" applyFont="1" applyFill="1" applyBorder="1" applyAlignment="1" applyProtection="1">
      <alignment horizontal="right" vertical="center" wrapText="1"/>
      <protection locked="0"/>
    </xf>
    <xf numFmtId="43" fontId="3" fillId="0" borderId="2" xfId="1" applyFont="1" applyBorder="1" applyAlignment="1" applyProtection="1">
      <alignment horizontal="center" vertical="center" wrapText="1"/>
    </xf>
    <xf numFmtId="43" fontId="3" fillId="0" borderId="4" xfId="1" applyFont="1" applyFill="1" applyBorder="1" applyAlignment="1" applyProtection="1">
      <alignment horizontal="center" vertical="center" wrapText="1"/>
    </xf>
    <xf numFmtId="43" fontId="3" fillId="0" borderId="0" xfId="1" applyFont="1" applyFill="1" applyBorder="1" applyAlignment="1" applyProtection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vertical="center"/>
    </xf>
    <xf numFmtId="0" fontId="11" fillId="5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4" fontId="12" fillId="0" borderId="2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/>
    <xf numFmtId="0" fontId="10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43" fontId="10" fillId="0" borderId="0" xfId="1" applyFont="1" applyAlignment="1">
      <alignment vertical="center"/>
    </xf>
    <xf numFmtId="43" fontId="12" fillId="0" borderId="2" xfId="1" applyFont="1" applyBorder="1" applyAlignment="1">
      <alignment horizontal="center" vertical="center" wrapText="1"/>
    </xf>
    <xf numFmtId="43" fontId="10" fillId="0" borderId="2" xfId="1" applyFont="1" applyBorder="1" applyAlignment="1">
      <alignment vertical="center"/>
    </xf>
    <xf numFmtId="43" fontId="15" fillId="0" borderId="2" xfId="1" applyFont="1" applyBorder="1" applyAlignment="1">
      <alignment vertical="center"/>
    </xf>
    <xf numFmtId="43" fontId="15" fillId="0" borderId="2" xfId="1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43" fontId="3" fillId="0" borderId="0" xfId="1" applyFont="1" applyFill="1" applyBorder="1" applyAlignment="1" applyProtection="1">
      <alignment horizontal="righ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43" fontId="4" fillId="4" borderId="2" xfId="1" applyFont="1" applyFill="1" applyBorder="1" applyAlignment="1">
      <alignment horizontal="right" vertical="center" wrapText="1"/>
    </xf>
  </cellXfs>
  <cellStyles count="3">
    <cellStyle name="Normal" xfId="0" builtinId="0"/>
    <cellStyle name="Normal 2" xfId="2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zoomScale="110" zoomScaleNormal="110" workbookViewId="0">
      <selection activeCell="G7" sqref="G7"/>
    </sheetView>
  </sheetViews>
  <sheetFormatPr defaultRowHeight="12.75" x14ac:dyDescent="0.25"/>
  <cols>
    <col min="1" max="1" width="1.28515625" style="100" customWidth="1"/>
    <col min="2" max="2" width="9.140625" style="100"/>
    <col min="3" max="3" width="8.85546875" style="100" customWidth="1"/>
    <col min="4" max="4" width="57.42578125" style="100" customWidth="1"/>
    <col min="5" max="5" width="7.85546875" style="100" customWidth="1"/>
    <col min="6" max="6" width="12.7109375" style="100" customWidth="1"/>
    <col min="7" max="7" width="13.42578125" style="100" customWidth="1"/>
    <col min="8" max="8" width="12.85546875" style="100" customWidth="1"/>
    <col min="9" max="16384" width="9.140625" style="100"/>
  </cols>
  <sheetData>
    <row r="1" spans="2:8" x14ac:dyDescent="0.25">
      <c r="B1" s="120" t="s">
        <v>116</v>
      </c>
      <c r="C1" s="120"/>
      <c r="D1" s="120"/>
      <c r="E1" s="120"/>
      <c r="F1" s="120"/>
      <c r="G1" s="120"/>
      <c r="H1" s="120"/>
    </row>
    <row r="3" spans="2:8" x14ac:dyDescent="0.25">
      <c r="B3" s="121" t="s">
        <v>117</v>
      </c>
      <c r="C3" s="121"/>
      <c r="D3" s="121"/>
      <c r="E3" s="121"/>
      <c r="F3" s="121"/>
      <c r="G3" s="121"/>
      <c r="H3" s="121"/>
    </row>
    <row r="4" spans="2:8" x14ac:dyDescent="0.25">
      <c r="B4" s="88"/>
    </row>
    <row r="5" spans="2:8" x14ac:dyDescent="0.25">
      <c r="B5" s="114" t="s">
        <v>84</v>
      </c>
      <c r="C5" s="114"/>
      <c r="D5" s="114"/>
      <c r="E5" s="114"/>
      <c r="F5" s="114"/>
      <c r="G5" s="114"/>
      <c r="H5" s="114"/>
    </row>
    <row r="6" spans="2:8" ht="30" customHeight="1" x14ac:dyDescent="0.25">
      <c r="B6" s="90" t="s">
        <v>21</v>
      </c>
      <c r="C6" s="90" t="s">
        <v>85</v>
      </c>
      <c r="D6" s="91" t="s">
        <v>86</v>
      </c>
      <c r="E6" s="90" t="s">
        <v>19</v>
      </c>
      <c r="F6" s="90" t="s">
        <v>18</v>
      </c>
      <c r="G6" s="92" t="s">
        <v>87</v>
      </c>
      <c r="H6" s="92" t="s">
        <v>88</v>
      </c>
    </row>
    <row r="7" spans="2:8" x14ac:dyDescent="0.25">
      <c r="B7" s="93">
        <v>1</v>
      </c>
      <c r="C7" s="93">
        <v>92060</v>
      </c>
      <c r="D7" s="94" t="s">
        <v>89</v>
      </c>
      <c r="E7" s="93" t="s">
        <v>90</v>
      </c>
      <c r="F7" s="110">
        <v>1</v>
      </c>
      <c r="G7" s="95">
        <f>H21</f>
        <v>15343116.899999999</v>
      </c>
      <c r="H7" s="95">
        <f>F7*G7</f>
        <v>15343116.899999999</v>
      </c>
    </row>
    <row r="8" spans="2:8" x14ac:dyDescent="0.25">
      <c r="B8" s="89"/>
    </row>
    <row r="9" spans="2:8" ht="41.25" customHeight="1" x14ac:dyDescent="0.25">
      <c r="B9" s="105" t="s">
        <v>125</v>
      </c>
      <c r="C9" s="106"/>
      <c r="D9" s="107"/>
      <c r="E9" s="108" t="s">
        <v>126</v>
      </c>
      <c r="F9" s="133" t="s">
        <v>128</v>
      </c>
      <c r="G9" s="108" t="s">
        <v>18</v>
      </c>
      <c r="H9" s="108" t="s">
        <v>16</v>
      </c>
    </row>
    <row r="10" spans="2:8" x14ac:dyDescent="0.2">
      <c r="B10" s="103" t="s">
        <v>56</v>
      </c>
      <c r="C10" s="102"/>
      <c r="D10" s="102"/>
      <c r="E10" s="104" t="s">
        <v>121</v>
      </c>
      <c r="F10" s="134">
        <v>5.16</v>
      </c>
      <c r="G10" s="111">
        <v>133500</v>
      </c>
      <c r="H10" s="111">
        <f>F10*G10</f>
        <v>688860</v>
      </c>
    </row>
    <row r="11" spans="2:8" x14ac:dyDescent="0.2">
      <c r="B11" s="103" t="s">
        <v>118</v>
      </c>
      <c r="C11" s="102"/>
      <c r="D11" s="102"/>
      <c r="E11" s="104" t="s">
        <v>121</v>
      </c>
      <c r="F11" s="134">
        <v>3.44</v>
      </c>
      <c r="G11" s="111">
        <v>200250</v>
      </c>
      <c r="H11" s="111">
        <f t="shared" ref="H11:H20" si="0">F11*G11</f>
        <v>688860</v>
      </c>
    </row>
    <row r="12" spans="2:8" x14ac:dyDescent="0.2">
      <c r="B12" s="103" t="s">
        <v>119</v>
      </c>
      <c r="C12" s="102"/>
      <c r="D12" s="102"/>
      <c r="E12" s="104" t="s">
        <v>121</v>
      </c>
      <c r="F12" s="134">
        <v>2.58</v>
      </c>
      <c r="G12" s="111">
        <v>267000</v>
      </c>
      <c r="H12" s="111">
        <f t="shared" si="0"/>
        <v>688860</v>
      </c>
    </row>
    <row r="13" spans="2:8" x14ac:dyDescent="0.2">
      <c r="B13" s="103" t="s">
        <v>120</v>
      </c>
      <c r="C13" s="102"/>
      <c r="D13" s="102"/>
      <c r="E13" s="104" t="s">
        <v>121</v>
      </c>
      <c r="F13" s="134">
        <v>2.06</v>
      </c>
      <c r="G13" s="111">
        <v>333750</v>
      </c>
      <c r="H13" s="111">
        <f t="shared" si="0"/>
        <v>687525</v>
      </c>
    </row>
    <row r="14" spans="2:8" x14ac:dyDescent="0.2">
      <c r="B14" s="103" t="s">
        <v>61</v>
      </c>
      <c r="C14" s="102"/>
      <c r="D14" s="102"/>
      <c r="E14" s="104" t="s">
        <v>122</v>
      </c>
      <c r="F14" s="134">
        <v>0.99</v>
      </c>
      <c r="G14" s="111">
        <v>2618625</v>
      </c>
      <c r="H14" s="111">
        <f t="shared" si="0"/>
        <v>2592438.75</v>
      </c>
    </row>
    <row r="15" spans="2:8" x14ac:dyDescent="0.2">
      <c r="B15" s="103" t="s">
        <v>63</v>
      </c>
      <c r="C15" s="102"/>
      <c r="D15" s="102"/>
      <c r="E15" s="104" t="s">
        <v>122</v>
      </c>
      <c r="F15" s="134">
        <v>0.78</v>
      </c>
      <c r="G15" s="111">
        <v>3927937.5</v>
      </c>
      <c r="H15" s="111">
        <f t="shared" si="0"/>
        <v>3063791.25</v>
      </c>
    </row>
    <row r="16" spans="2:8" x14ac:dyDescent="0.2">
      <c r="B16" s="103" t="s">
        <v>64</v>
      </c>
      <c r="C16" s="102"/>
      <c r="D16" s="102"/>
      <c r="E16" s="104" t="s">
        <v>122</v>
      </c>
      <c r="F16" s="134">
        <v>0.62</v>
      </c>
      <c r="G16" s="111">
        <v>5237250</v>
      </c>
      <c r="H16" s="111">
        <f t="shared" si="0"/>
        <v>3247095</v>
      </c>
    </row>
    <row r="17" spans="1:9" x14ac:dyDescent="0.2">
      <c r="B17" s="103" t="s">
        <v>65</v>
      </c>
      <c r="C17" s="102"/>
      <c r="D17" s="102"/>
      <c r="E17" s="104" t="s">
        <v>122</v>
      </c>
      <c r="F17" s="134">
        <v>0.56000000000000005</v>
      </c>
      <c r="G17" s="111">
        <v>6546562.5</v>
      </c>
      <c r="H17" s="111">
        <f t="shared" si="0"/>
        <v>3666075.0000000005</v>
      </c>
    </row>
    <row r="18" spans="1:9" x14ac:dyDescent="0.2">
      <c r="B18" s="103" t="s">
        <v>3</v>
      </c>
      <c r="C18" s="102"/>
      <c r="D18" s="102"/>
      <c r="E18" s="104" t="s">
        <v>123</v>
      </c>
      <c r="F18" s="134">
        <v>235.22</v>
      </c>
      <c r="G18" s="111">
        <v>60</v>
      </c>
      <c r="H18" s="111">
        <f t="shared" si="0"/>
        <v>14113.2</v>
      </c>
    </row>
    <row r="19" spans="1:9" x14ac:dyDescent="0.2">
      <c r="B19" s="103" t="s">
        <v>4</v>
      </c>
      <c r="C19" s="102"/>
      <c r="D19" s="102"/>
      <c r="E19" s="104" t="s">
        <v>123</v>
      </c>
      <c r="F19" s="134">
        <v>189.9</v>
      </c>
      <c r="G19" s="111">
        <v>5</v>
      </c>
      <c r="H19" s="111">
        <f t="shared" si="0"/>
        <v>949.5</v>
      </c>
    </row>
    <row r="20" spans="1:9" x14ac:dyDescent="0.2">
      <c r="B20" s="103" t="s">
        <v>5</v>
      </c>
      <c r="C20" s="102"/>
      <c r="D20" s="102"/>
      <c r="E20" s="104" t="s">
        <v>124</v>
      </c>
      <c r="F20" s="134">
        <v>75.819999999999993</v>
      </c>
      <c r="G20" s="111">
        <v>60</v>
      </c>
      <c r="H20" s="111">
        <f t="shared" si="0"/>
        <v>4549.2</v>
      </c>
    </row>
    <row r="21" spans="1:9" x14ac:dyDescent="0.25">
      <c r="G21" s="113" t="s">
        <v>129</v>
      </c>
      <c r="H21" s="112">
        <f>SUM(H10:H20)</f>
        <v>15343116.899999999</v>
      </c>
    </row>
    <row r="22" spans="1:9" x14ac:dyDescent="0.25">
      <c r="G22" s="109"/>
      <c r="H22" s="109"/>
    </row>
    <row r="23" spans="1:9" ht="18" customHeight="1" x14ac:dyDescent="0.25">
      <c r="A23" s="101"/>
      <c r="B23" s="115" t="s">
        <v>91</v>
      </c>
      <c r="C23" s="115"/>
      <c r="D23" s="115"/>
      <c r="E23" s="115"/>
      <c r="F23" s="115"/>
      <c r="G23" s="115"/>
      <c r="H23" s="115"/>
    </row>
    <row r="24" spans="1:9" x14ac:dyDescent="0.25">
      <c r="A24" s="101"/>
      <c r="B24" s="96"/>
      <c r="C24" s="101"/>
      <c r="D24" s="101"/>
      <c r="E24" s="101"/>
      <c r="F24" s="101"/>
      <c r="G24" s="101"/>
      <c r="H24" s="101"/>
    </row>
    <row r="25" spans="1:9" ht="30.75" customHeight="1" x14ac:dyDescent="0.25">
      <c r="A25" s="101"/>
      <c r="B25" s="117" t="s">
        <v>110</v>
      </c>
      <c r="C25" s="117"/>
      <c r="D25" s="117"/>
      <c r="E25" s="117"/>
      <c r="F25" s="117"/>
      <c r="G25" s="117"/>
      <c r="H25" s="117"/>
      <c r="I25" s="117"/>
    </row>
    <row r="26" spans="1:9" ht="27" customHeight="1" x14ac:dyDescent="0.25">
      <c r="A26" s="101"/>
      <c r="B26" s="117" t="s">
        <v>111</v>
      </c>
      <c r="C26" s="117"/>
      <c r="D26" s="117"/>
      <c r="E26" s="117"/>
      <c r="F26" s="117"/>
      <c r="G26" s="117"/>
      <c r="H26" s="117"/>
      <c r="I26" s="117"/>
    </row>
    <row r="27" spans="1:9" ht="27" customHeight="1" x14ac:dyDescent="0.25">
      <c r="A27" s="101"/>
      <c r="B27" s="117" t="s">
        <v>112</v>
      </c>
      <c r="C27" s="117"/>
      <c r="D27" s="117"/>
      <c r="E27" s="117"/>
      <c r="F27" s="117"/>
      <c r="G27" s="117"/>
      <c r="H27" s="117"/>
      <c r="I27" s="117"/>
    </row>
    <row r="28" spans="1:9" ht="27" customHeight="1" x14ac:dyDescent="0.25">
      <c r="A28" s="101"/>
      <c r="B28" s="117" t="s">
        <v>113</v>
      </c>
      <c r="C28" s="117"/>
      <c r="D28" s="117"/>
      <c r="E28" s="117"/>
      <c r="F28" s="117"/>
      <c r="G28" s="117"/>
      <c r="H28" s="117"/>
      <c r="I28" s="117"/>
    </row>
    <row r="29" spans="1:9" ht="27" customHeight="1" x14ac:dyDescent="0.25">
      <c r="A29" s="101"/>
      <c r="B29" s="117" t="s">
        <v>92</v>
      </c>
      <c r="C29" s="117"/>
      <c r="D29" s="117"/>
      <c r="E29" s="117"/>
      <c r="F29" s="117"/>
      <c r="G29" s="117"/>
      <c r="H29" s="117"/>
      <c r="I29" s="117"/>
    </row>
    <row r="30" spans="1:9" x14ac:dyDescent="0.25">
      <c r="A30" s="101"/>
      <c r="B30" s="96"/>
      <c r="C30" s="101"/>
      <c r="D30" s="101"/>
      <c r="E30" s="101"/>
      <c r="F30" s="101"/>
      <c r="G30" s="101"/>
      <c r="H30" s="101"/>
    </row>
    <row r="31" spans="1:9" ht="22.5" customHeight="1" x14ac:dyDescent="0.25">
      <c r="A31" s="101"/>
      <c r="B31" s="115" t="s">
        <v>93</v>
      </c>
      <c r="C31" s="115"/>
      <c r="D31" s="115"/>
      <c r="E31" s="115"/>
      <c r="F31" s="115"/>
      <c r="G31" s="115"/>
      <c r="H31" s="115"/>
    </row>
    <row r="32" spans="1:9" x14ac:dyDescent="0.25">
      <c r="A32" s="101"/>
      <c r="B32" s="97"/>
      <c r="C32" s="101"/>
      <c r="D32" s="101"/>
      <c r="E32" s="101"/>
      <c r="F32" s="101"/>
      <c r="G32" s="101"/>
      <c r="H32" s="101"/>
    </row>
    <row r="33" spans="1:9" ht="28.5" customHeight="1" x14ac:dyDescent="0.25">
      <c r="A33" s="101"/>
      <c r="B33" s="117" t="s">
        <v>114</v>
      </c>
      <c r="C33" s="117"/>
      <c r="D33" s="117"/>
      <c r="E33" s="117"/>
      <c r="F33" s="117"/>
      <c r="G33" s="117"/>
      <c r="H33" s="117"/>
      <c r="I33" s="117"/>
    </row>
    <row r="34" spans="1:9" ht="15" customHeight="1" x14ac:dyDescent="0.25">
      <c r="A34" s="101"/>
      <c r="B34" s="117" t="s">
        <v>94</v>
      </c>
      <c r="C34" s="117"/>
      <c r="D34" s="117"/>
      <c r="E34" s="117"/>
      <c r="F34" s="117"/>
      <c r="G34" s="117"/>
      <c r="H34" s="117"/>
    </row>
    <row r="35" spans="1:9" ht="15" customHeight="1" x14ac:dyDescent="0.25">
      <c r="A35" s="101"/>
      <c r="B35" s="117" t="s">
        <v>95</v>
      </c>
      <c r="C35" s="117"/>
      <c r="D35" s="117"/>
      <c r="E35" s="117"/>
      <c r="F35" s="117"/>
      <c r="G35" s="117"/>
      <c r="H35" s="117"/>
    </row>
    <row r="36" spans="1:9" ht="15" customHeight="1" x14ac:dyDescent="0.25">
      <c r="A36" s="101"/>
      <c r="B36" s="116" t="s">
        <v>96</v>
      </c>
      <c r="C36" s="116"/>
      <c r="D36" s="116"/>
      <c r="E36" s="116"/>
      <c r="F36" s="116"/>
      <c r="G36" s="116"/>
      <c r="H36" s="116"/>
    </row>
    <row r="37" spans="1:9" ht="15" customHeight="1" x14ac:dyDescent="0.25">
      <c r="A37" s="101"/>
      <c r="B37" s="116" t="s">
        <v>97</v>
      </c>
      <c r="C37" s="116"/>
      <c r="D37" s="116"/>
      <c r="E37" s="116"/>
      <c r="F37" s="116"/>
      <c r="G37" s="116"/>
      <c r="H37" s="116"/>
    </row>
    <row r="38" spans="1:9" x14ac:dyDescent="0.25">
      <c r="A38" s="101"/>
      <c r="B38" s="97"/>
      <c r="C38" s="101"/>
      <c r="D38" s="101"/>
      <c r="E38" s="101"/>
      <c r="F38" s="101"/>
      <c r="G38" s="101"/>
      <c r="H38" s="101"/>
    </row>
    <row r="39" spans="1:9" ht="22.5" customHeight="1" x14ac:dyDescent="0.25">
      <c r="A39" s="101"/>
      <c r="B39" s="118" t="s">
        <v>98</v>
      </c>
      <c r="C39" s="118"/>
      <c r="D39" s="118"/>
      <c r="E39" s="118"/>
      <c r="F39" s="118"/>
      <c r="G39" s="118"/>
      <c r="H39" s="118"/>
    </row>
    <row r="40" spans="1:9" ht="15" customHeight="1" x14ac:dyDescent="0.25">
      <c r="A40" s="101"/>
      <c r="B40" s="116" t="s">
        <v>99</v>
      </c>
      <c r="C40" s="116"/>
      <c r="D40" s="116"/>
      <c r="E40" s="116"/>
      <c r="F40" s="116"/>
      <c r="G40" s="116"/>
      <c r="H40" s="116"/>
    </row>
    <row r="41" spans="1:9" ht="15" customHeight="1" x14ac:dyDescent="0.25">
      <c r="A41" s="101"/>
      <c r="B41" s="116" t="s">
        <v>100</v>
      </c>
      <c r="C41" s="116"/>
      <c r="D41" s="116"/>
      <c r="E41" s="116"/>
      <c r="F41" s="116"/>
      <c r="G41" s="116"/>
      <c r="H41" s="116"/>
    </row>
    <row r="42" spans="1:9" ht="15" customHeight="1" x14ac:dyDescent="0.25">
      <c r="A42" s="101"/>
      <c r="B42" s="116" t="s">
        <v>101</v>
      </c>
      <c r="C42" s="116"/>
      <c r="D42" s="116"/>
      <c r="E42" s="116"/>
      <c r="F42" s="116"/>
      <c r="G42" s="116"/>
      <c r="H42" s="116"/>
    </row>
    <row r="43" spans="1:9" ht="15" customHeight="1" x14ac:dyDescent="0.25">
      <c r="A43" s="101"/>
      <c r="B43" s="116" t="s">
        <v>115</v>
      </c>
      <c r="C43" s="116"/>
      <c r="D43" s="116"/>
      <c r="E43" s="116"/>
      <c r="F43" s="116"/>
      <c r="G43" s="116"/>
      <c r="H43" s="116"/>
    </row>
    <row r="44" spans="1:9" ht="15" customHeight="1" x14ac:dyDescent="0.25">
      <c r="A44" s="101"/>
      <c r="B44" s="116" t="s">
        <v>102</v>
      </c>
      <c r="C44" s="116"/>
      <c r="D44" s="116"/>
      <c r="E44" s="116"/>
      <c r="F44" s="116"/>
      <c r="G44" s="116"/>
      <c r="H44" s="116"/>
    </row>
    <row r="45" spans="1:9" ht="15" customHeight="1" x14ac:dyDescent="0.25">
      <c r="A45" s="101"/>
      <c r="B45" s="116" t="s">
        <v>127</v>
      </c>
      <c r="C45" s="116"/>
      <c r="D45" s="116"/>
      <c r="E45" s="116"/>
      <c r="F45" s="116"/>
      <c r="G45" s="116"/>
      <c r="H45" s="116"/>
    </row>
    <row r="46" spans="1:9" ht="15" customHeight="1" x14ac:dyDescent="0.25">
      <c r="A46" s="101"/>
      <c r="B46" s="116" t="s">
        <v>103</v>
      </c>
      <c r="C46" s="116"/>
      <c r="D46" s="116"/>
      <c r="E46" s="116"/>
      <c r="F46" s="116"/>
      <c r="G46" s="116"/>
      <c r="H46" s="116"/>
    </row>
    <row r="47" spans="1:9" ht="15" customHeight="1" x14ac:dyDescent="0.25">
      <c r="A47" s="101"/>
      <c r="B47" s="116" t="s">
        <v>104</v>
      </c>
      <c r="C47" s="116"/>
      <c r="D47" s="116"/>
      <c r="E47" s="116"/>
      <c r="F47" s="116"/>
      <c r="G47" s="116"/>
      <c r="H47" s="116"/>
    </row>
    <row r="48" spans="1:9" ht="15" customHeight="1" x14ac:dyDescent="0.25">
      <c r="A48" s="101"/>
      <c r="B48" s="116" t="s">
        <v>105</v>
      </c>
      <c r="C48" s="116"/>
      <c r="D48" s="116"/>
      <c r="E48" s="116"/>
      <c r="F48" s="116"/>
      <c r="G48" s="116"/>
      <c r="H48" s="116"/>
    </row>
    <row r="49" spans="1:8" x14ac:dyDescent="0.25">
      <c r="A49" s="101"/>
      <c r="B49" s="97"/>
      <c r="C49" s="101"/>
      <c r="D49" s="101"/>
      <c r="E49" s="101"/>
      <c r="F49" s="101"/>
      <c r="G49" s="101"/>
      <c r="H49" s="101"/>
    </row>
    <row r="50" spans="1:8" x14ac:dyDescent="0.25">
      <c r="A50" s="101"/>
      <c r="B50" s="117" t="s">
        <v>106</v>
      </c>
      <c r="C50" s="117"/>
      <c r="D50" s="117"/>
      <c r="E50" s="117"/>
      <c r="F50" s="117"/>
      <c r="G50" s="117"/>
      <c r="H50" s="117"/>
    </row>
    <row r="51" spans="1:8" x14ac:dyDescent="0.25">
      <c r="A51" s="101"/>
      <c r="B51" s="97"/>
      <c r="C51" s="101"/>
      <c r="D51" s="101"/>
      <c r="E51" s="101"/>
      <c r="F51" s="101"/>
      <c r="G51" s="101"/>
      <c r="H51" s="101"/>
    </row>
    <row r="52" spans="1:8" x14ac:dyDescent="0.25">
      <c r="A52" s="101"/>
      <c r="B52" s="122" t="s">
        <v>107</v>
      </c>
      <c r="C52" s="122"/>
      <c r="D52" s="122"/>
      <c r="E52" s="122"/>
      <c r="F52" s="122"/>
      <c r="G52" s="122"/>
      <c r="H52" s="122"/>
    </row>
    <row r="53" spans="1:8" x14ac:dyDescent="0.25">
      <c r="A53" s="101"/>
      <c r="B53" s="98"/>
      <c r="C53" s="98"/>
      <c r="D53" s="98"/>
      <c r="E53" s="98"/>
      <c r="F53" s="98"/>
      <c r="G53" s="98"/>
      <c r="H53" s="98"/>
    </row>
    <row r="54" spans="1:8" x14ac:dyDescent="0.25">
      <c r="A54" s="101"/>
      <c r="B54" s="98"/>
      <c r="C54" s="101"/>
      <c r="D54" s="101"/>
      <c r="E54" s="101"/>
      <c r="F54" s="101"/>
      <c r="G54" s="101"/>
      <c r="H54" s="101"/>
    </row>
    <row r="55" spans="1:8" x14ac:dyDescent="0.25">
      <c r="A55" s="101"/>
      <c r="B55" s="115" t="s">
        <v>108</v>
      </c>
      <c r="C55" s="115"/>
      <c r="D55" s="115"/>
      <c r="E55" s="115"/>
      <c r="F55" s="115"/>
      <c r="G55" s="115"/>
      <c r="H55" s="115"/>
    </row>
    <row r="56" spans="1:8" x14ac:dyDescent="0.25">
      <c r="A56" s="101"/>
      <c r="B56" s="119" t="s">
        <v>109</v>
      </c>
      <c r="C56" s="119"/>
      <c r="D56" s="119"/>
      <c r="E56" s="119"/>
      <c r="F56" s="119"/>
      <c r="G56" s="119"/>
      <c r="H56" s="119"/>
    </row>
    <row r="57" spans="1:8" x14ac:dyDescent="0.25">
      <c r="A57" s="101"/>
      <c r="B57" s="99"/>
      <c r="C57" s="101"/>
      <c r="D57" s="101"/>
      <c r="E57" s="101"/>
      <c r="F57" s="101"/>
      <c r="G57" s="101"/>
      <c r="H57" s="101"/>
    </row>
    <row r="58" spans="1:8" x14ac:dyDescent="0.25">
      <c r="A58" s="101"/>
      <c r="B58" s="96"/>
      <c r="C58" s="101"/>
      <c r="D58" s="101"/>
      <c r="E58" s="101"/>
      <c r="F58" s="101"/>
      <c r="G58" s="101"/>
      <c r="H58" s="101"/>
    </row>
    <row r="59" spans="1:8" x14ac:dyDescent="0.25">
      <c r="A59" s="101"/>
      <c r="B59" s="101"/>
      <c r="C59" s="101"/>
      <c r="D59" s="101"/>
      <c r="E59" s="101"/>
      <c r="F59" s="101"/>
      <c r="G59" s="101"/>
      <c r="H59" s="101"/>
    </row>
    <row r="60" spans="1:8" x14ac:dyDescent="0.25">
      <c r="A60" s="101"/>
      <c r="B60" s="101"/>
      <c r="C60" s="101"/>
      <c r="D60" s="101"/>
      <c r="E60" s="101"/>
      <c r="F60" s="101"/>
      <c r="G60" s="101"/>
      <c r="H60" s="101"/>
    </row>
    <row r="61" spans="1:8" x14ac:dyDescent="0.25">
      <c r="A61" s="101"/>
      <c r="B61" s="101"/>
      <c r="C61" s="101"/>
      <c r="D61" s="101"/>
      <c r="E61" s="101"/>
      <c r="F61" s="101"/>
      <c r="G61" s="101"/>
      <c r="H61" s="101"/>
    </row>
    <row r="62" spans="1:8" x14ac:dyDescent="0.25">
      <c r="A62" s="101"/>
      <c r="B62" s="101"/>
      <c r="C62" s="101"/>
      <c r="D62" s="101"/>
      <c r="E62" s="101"/>
      <c r="F62" s="101"/>
      <c r="G62" s="101"/>
      <c r="H62" s="101"/>
    </row>
    <row r="63" spans="1:8" x14ac:dyDescent="0.25">
      <c r="A63" s="101"/>
      <c r="B63" s="101"/>
      <c r="C63" s="101"/>
      <c r="D63" s="101"/>
      <c r="E63" s="101"/>
      <c r="F63" s="101"/>
      <c r="G63" s="101"/>
      <c r="H63" s="101"/>
    </row>
    <row r="64" spans="1:8" x14ac:dyDescent="0.25">
      <c r="A64" s="101"/>
      <c r="B64" s="101"/>
      <c r="C64" s="101"/>
      <c r="D64" s="101"/>
      <c r="E64" s="101"/>
      <c r="F64" s="101"/>
      <c r="G64" s="101"/>
      <c r="H64" s="101"/>
    </row>
    <row r="65" spans="1:8" x14ac:dyDescent="0.25">
      <c r="A65" s="101"/>
      <c r="B65" s="101"/>
      <c r="C65" s="101"/>
      <c r="D65" s="101"/>
      <c r="E65" s="101"/>
      <c r="F65" s="101"/>
      <c r="G65" s="101"/>
      <c r="H65" s="101"/>
    </row>
    <row r="66" spans="1:8" x14ac:dyDescent="0.25">
      <c r="A66" s="101"/>
      <c r="B66" s="101"/>
      <c r="C66" s="101"/>
      <c r="D66" s="101"/>
      <c r="E66" s="101"/>
      <c r="F66" s="101"/>
      <c r="G66" s="101"/>
      <c r="H66" s="101"/>
    </row>
    <row r="67" spans="1:8" x14ac:dyDescent="0.25">
      <c r="A67" s="101"/>
      <c r="B67" s="101"/>
      <c r="C67" s="101"/>
      <c r="D67" s="101"/>
      <c r="E67" s="101"/>
      <c r="F67" s="101"/>
      <c r="G67" s="101"/>
      <c r="H67" s="101"/>
    </row>
    <row r="68" spans="1:8" x14ac:dyDescent="0.25">
      <c r="A68" s="101"/>
      <c r="B68" s="101"/>
      <c r="C68" s="101"/>
      <c r="D68" s="101"/>
      <c r="E68" s="101"/>
      <c r="F68" s="101"/>
      <c r="G68" s="101"/>
      <c r="H68" s="101"/>
    </row>
    <row r="69" spans="1:8" x14ac:dyDescent="0.25">
      <c r="A69" s="101"/>
      <c r="B69" s="101"/>
      <c r="C69" s="101"/>
      <c r="D69" s="101"/>
      <c r="E69" s="101"/>
      <c r="F69" s="101"/>
      <c r="G69" s="101"/>
      <c r="H69" s="101"/>
    </row>
    <row r="70" spans="1:8" x14ac:dyDescent="0.25">
      <c r="A70" s="101"/>
      <c r="B70" s="101"/>
      <c r="C70" s="101"/>
      <c r="D70" s="101"/>
      <c r="E70" s="101"/>
      <c r="F70" s="101"/>
      <c r="G70" s="101"/>
      <c r="H70" s="101"/>
    </row>
  </sheetData>
  <mergeCells count="29">
    <mergeCell ref="B55:H55"/>
    <mergeCell ref="B56:H56"/>
    <mergeCell ref="B1:H1"/>
    <mergeCell ref="B3:H3"/>
    <mergeCell ref="B25:I25"/>
    <mergeCell ref="B26:I26"/>
    <mergeCell ref="B27:I27"/>
    <mergeCell ref="B28:I28"/>
    <mergeCell ref="B29:I29"/>
    <mergeCell ref="B44:H44"/>
    <mergeCell ref="B45:H45"/>
    <mergeCell ref="B46:H46"/>
    <mergeCell ref="B47:H47"/>
    <mergeCell ref="B52:H52"/>
    <mergeCell ref="B50:H50"/>
    <mergeCell ref="B48:H48"/>
    <mergeCell ref="B5:H5"/>
    <mergeCell ref="B23:H23"/>
    <mergeCell ref="B43:H43"/>
    <mergeCell ref="B31:H31"/>
    <mergeCell ref="B34:H34"/>
    <mergeCell ref="B35:H35"/>
    <mergeCell ref="B36:H36"/>
    <mergeCell ref="B33:I33"/>
    <mergeCell ref="B37:H37"/>
    <mergeCell ref="B39:H39"/>
    <mergeCell ref="B40:H40"/>
    <mergeCell ref="B41:H41"/>
    <mergeCell ref="B42:H42"/>
  </mergeCells>
  <pageMargins left="0.78740157480314965" right="0.39370078740157483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4"/>
  <sheetViews>
    <sheetView zoomScaleNormal="100" workbookViewId="0">
      <selection activeCell="I27" sqref="I27"/>
    </sheetView>
  </sheetViews>
  <sheetFormatPr defaultRowHeight="12.75" x14ac:dyDescent="0.2"/>
  <cols>
    <col min="1" max="1" width="4.7109375" style="33" bestFit="1" customWidth="1"/>
    <col min="2" max="2" width="76" style="34" bestFit="1" customWidth="1"/>
    <col min="3" max="3" width="7.140625" style="34" bestFit="1" customWidth="1"/>
    <col min="4" max="4" width="12.140625" style="34" bestFit="1" customWidth="1"/>
    <col min="5" max="5" width="13.140625" style="34" bestFit="1" customWidth="1"/>
    <col min="6" max="6" width="13.5703125" style="35" bestFit="1" customWidth="1"/>
    <col min="7" max="7" width="12.42578125" style="35" customWidth="1"/>
    <col min="8" max="16384" width="9.140625" style="36"/>
  </cols>
  <sheetData>
    <row r="1" spans="1:6" ht="16.5" customHeight="1" thickBot="1" x14ac:dyDescent="0.25"/>
    <row r="2" spans="1:6" ht="16.5" thickBot="1" x14ac:dyDescent="0.25">
      <c r="A2" s="129" t="s">
        <v>55</v>
      </c>
      <c r="B2" s="130"/>
      <c r="C2" s="130"/>
      <c r="D2" s="130"/>
      <c r="E2" s="130"/>
      <c r="F2" s="131"/>
    </row>
    <row r="3" spans="1:6" x14ac:dyDescent="0.2">
      <c r="A3" s="22"/>
      <c r="B3" s="1"/>
      <c r="C3" s="1"/>
      <c r="D3" s="3"/>
      <c r="E3" s="3"/>
      <c r="F3" s="3"/>
    </row>
    <row r="4" spans="1:6" x14ac:dyDescent="0.2">
      <c r="A4" s="22"/>
      <c r="B4" s="2" t="s">
        <v>51</v>
      </c>
      <c r="C4" s="1"/>
      <c r="D4" s="3"/>
      <c r="E4" s="3"/>
      <c r="F4" s="3"/>
    </row>
    <row r="5" spans="1:6" x14ac:dyDescent="0.2">
      <c r="A5" s="26" t="s">
        <v>21</v>
      </c>
      <c r="B5" s="19" t="s">
        <v>20</v>
      </c>
      <c r="C5" s="19"/>
      <c r="D5" s="20"/>
      <c r="E5" s="20"/>
      <c r="F5" s="21" t="s">
        <v>16</v>
      </c>
    </row>
    <row r="6" spans="1:6" x14ac:dyDescent="0.2">
      <c r="A6" s="23" t="str">
        <f>A43</f>
        <v>1.1.</v>
      </c>
      <c r="B6" s="15" t="str">
        <f>B43</f>
        <v>ETE INSULAR</v>
      </c>
      <c r="C6" s="7"/>
      <c r="D6" s="8"/>
      <c r="E6" s="8"/>
      <c r="F6" s="8">
        <f>F53</f>
        <v>6151252.5</v>
      </c>
    </row>
    <row r="7" spans="1:6" x14ac:dyDescent="0.2">
      <c r="A7" s="24" t="str">
        <f>A56</f>
        <v>1.2.</v>
      </c>
      <c r="B7" s="13" t="str">
        <f>B56</f>
        <v>ETE CANASVIEIRAS</v>
      </c>
      <c r="C7" s="9"/>
      <c r="D7" s="10"/>
      <c r="E7" s="10"/>
      <c r="F7" s="10">
        <f>F66</f>
        <v>2507263.75</v>
      </c>
    </row>
    <row r="8" spans="1:6" x14ac:dyDescent="0.2">
      <c r="A8" s="24" t="str">
        <f>A69</f>
        <v>1.3.</v>
      </c>
      <c r="B8" s="13" t="str">
        <f>B69</f>
        <v>ETE LAGOA DA CONCEIÇÃO</v>
      </c>
      <c r="C8" s="9"/>
      <c r="D8" s="10"/>
      <c r="E8" s="10"/>
      <c r="F8" s="10">
        <f>F75</f>
        <v>309450</v>
      </c>
    </row>
    <row r="9" spans="1:6" x14ac:dyDescent="0.2">
      <c r="A9" s="24" t="str">
        <f>A78</f>
        <v>1.4.</v>
      </c>
      <c r="B9" s="13" t="str">
        <f>B78</f>
        <v>ETA LAGOA DO PERI</v>
      </c>
      <c r="C9" s="11"/>
      <c r="D9" s="11"/>
      <c r="E9" s="11"/>
      <c r="F9" s="12">
        <f>F84</f>
        <v>113465</v>
      </c>
    </row>
    <row r="10" spans="1:6" x14ac:dyDescent="0.2">
      <c r="A10" s="24" t="str">
        <f>A88</f>
        <v>1.5.</v>
      </c>
      <c r="B10" s="13" t="str">
        <f>B88</f>
        <v>SERVIÇOS OPERACIONAIS</v>
      </c>
      <c r="C10" s="11"/>
      <c r="D10" s="11"/>
      <c r="E10" s="11"/>
      <c r="F10" s="14">
        <f>F92</f>
        <v>19611.900000000001</v>
      </c>
    </row>
    <row r="11" spans="1:6" x14ac:dyDescent="0.2">
      <c r="A11" s="24" t="str">
        <f>A97</f>
        <v>2.1.</v>
      </c>
      <c r="B11" s="13" t="str">
        <f>B97</f>
        <v>ETE POTECAS</v>
      </c>
      <c r="C11" s="11"/>
      <c r="D11" s="11"/>
      <c r="E11" s="11"/>
      <c r="F11" s="14">
        <f>F107</f>
        <v>4524626.25</v>
      </c>
    </row>
    <row r="12" spans="1:6" x14ac:dyDescent="0.2">
      <c r="A12" s="24" t="str">
        <f>A111</f>
        <v>3.1.</v>
      </c>
      <c r="B12" s="13" t="str">
        <f>B111</f>
        <v>ETE SANTO AMARO DA IMPERATRIZ</v>
      </c>
      <c r="C12" s="11"/>
      <c r="D12" s="11"/>
      <c r="E12" s="11"/>
      <c r="F12" s="14">
        <f>F117</f>
        <v>92835</v>
      </c>
    </row>
    <row r="13" spans="1:6" x14ac:dyDescent="0.2">
      <c r="A13" s="24" t="str">
        <f>A121</f>
        <v>4.1.</v>
      </c>
      <c r="B13" s="13" t="str">
        <f>B121</f>
        <v>ETE RANCHO QUEIMADO</v>
      </c>
      <c r="C13" s="11"/>
      <c r="D13" s="11"/>
      <c r="E13" s="11"/>
      <c r="F13" s="14">
        <f>F127</f>
        <v>43838.75</v>
      </c>
    </row>
    <row r="14" spans="1:6" x14ac:dyDescent="0.2">
      <c r="A14" s="24" t="str">
        <f>A131</f>
        <v>5.1.</v>
      </c>
      <c r="B14" s="13" t="str">
        <f>B131</f>
        <v>ETA JOSÉ PEDRO HORSTMANN</v>
      </c>
      <c r="C14" s="11"/>
      <c r="D14" s="11"/>
      <c r="E14" s="11"/>
      <c r="F14" s="14">
        <f>F137</f>
        <v>1263587.5</v>
      </c>
    </row>
    <row r="15" spans="1:6" x14ac:dyDescent="0.2">
      <c r="A15" s="24" t="str">
        <f>A141</f>
        <v>6.1.</v>
      </c>
      <c r="B15" s="13" t="str">
        <f>B141</f>
        <v>ETA SÃO MIGUEL</v>
      </c>
      <c r="C15" s="11"/>
      <c r="D15" s="11"/>
      <c r="E15" s="11"/>
      <c r="F15" s="14">
        <f>F147</f>
        <v>61890</v>
      </c>
    </row>
    <row r="16" spans="1:6" x14ac:dyDescent="0.2">
      <c r="A16" s="24" t="str">
        <f>A151</f>
        <v>7.1.</v>
      </c>
      <c r="B16" s="13" t="str">
        <f>B151</f>
        <v>ETA PORTO BELO</v>
      </c>
      <c r="C16" s="11"/>
      <c r="D16" s="11"/>
      <c r="E16" s="11"/>
      <c r="F16" s="14">
        <f>F157</f>
        <v>154725</v>
      </c>
    </row>
    <row r="17" spans="1:6" x14ac:dyDescent="0.2">
      <c r="A17" s="24" t="str">
        <f>A161</f>
        <v>8.1.</v>
      </c>
      <c r="B17" s="13" t="str">
        <f>B161</f>
        <v>ETA ANTÔNIO CARLOS</v>
      </c>
      <c r="C17" s="11"/>
      <c r="D17" s="11"/>
      <c r="E17" s="11"/>
      <c r="F17" s="14">
        <f>F167</f>
        <v>61890</v>
      </c>
    </row>
    <row r="18" spans="1:6" ht="12.75" customHeight="1" x14ac:dyDescent="0.2">
      <c r="A18" s="23" t="str">
        <f>A171</f>
        <v>9.1.</v>
      </c>
      <c r="B18" s="15" t="str">
        <f>B171</f>
        <v>ETA LAJEADO DE BAIXO</v>
      </c>
      <c r="C18" s="4"/>
      <c r="D18" s="4"/>
      <c r="E18" s="4"/>
      <c r="F18" s="16">
        <f>F177</f>
        <v>38681.25</v>
      </c>
    </row>
    <row r="19" spans="1:6" ht="12.75" customHeight="1" x14ac:dyDescent="0.2">
      <c r="A19" s="25"/>
      <c r="B19" s="6"/>
      <c r="C19" s="5"/>
      <c r="D19" s="5"/>
      <c r="E19" s="17" t="s">
        <v>50</v>
      </c>
      <c r="F19" s="18">
        <f>SUM(F6:F18)</f>
        <v>15343116.9</v>
      </c>
    </row>
    <row r="20" spans="1:6" ht="12.75" customHeight="1" x14ac:dyDescent="0.2"/>
    <row r="21" spans="1:6" ht="30.75" customHeight="1" x14ac:dyDescent="0.2">
      <c r="B21" s="132" t="s">
        <v>83</v>
      </c>
      <c r="C21" s="132"/>
      <c r="D21" s="132"/>
      <c r="E21" s="132"/>
      <c r="F21" s="132"/>
    </row>
    <row r="22" spans="1:6" ht="12.75" customHeight="1" x14ac:dyDescent="0.2"/>
    <row r="23" spans="1:6" ht="32.25" customHeight="1" x14ac:dyDescent="0.2">
      <c r="B23" s="30" t="s">
        <v>20</v>
      </c>
      <c r="C23" s="31"/>
      <c r="D23" s="31"/>
      <c r="E23" s="37" t="s">
        <v>53</v>
      </c>
      <c r="F23" s="32" t="s">
        <v>54</v>
      </c>
    </row>
    <row r="24" spans="1:6" x14ac:dyDescent="0.2">
      <c r="B24" s="38" t="s">
        <v>56</v>
      </c>
      <c r="C24" s="39" t="s">
        <v>57</v>
      </c>
      <c r="D24" s="40"/>
      <c r="E24" s="84">
        <v>5.16</v>
      </c>
      <c r="F24" s="41">
        <v>5.16</v>
      </c>
    </row>
    <row r="25" spans="1:6" x14ac:dyDescent="0.2">
      <c r="B25" s="38" t="s">
        <v>58</v>
      </c>
      <c r="C25" s="39" t="s">
        <v>2</v>
      </c>
      <c r="D25" s="40"/>
      <c r="E25" s="84">
        <v>3.44</v>
      </c>
      <c r="F25" s="41">
        <v>3.44</v>
      </c>
    </row>
    <row r="26" spans="1:6" x14ac:dyDescent="0.2">
      <c r="B26" s="38" t="s">
        <v>59</v>
      </c>
      <c r="C26" s="39" t="s">
        <v>2</v>
      </c>
      <c r="D26" s="40"/>
      <c r="E26" s="84">
        <v>2.58</v>
      </c>
      <c r="F26" s="41">
        <v>2.58</v>
      </c>
    </row>
    <row r="27" spans="1:6" x14ac:dyDescent="0.2">
      <c r="B27" s="38" t="s">
        <v>60</v>
      </c>
      <c r="C27" s="39" t="s">
        <v>2</v>
      </c>
      <c r="D27" s="40"/>
      <c r="E27" s="84">
        <v>2.06</v>
      </c>
      <c r="F27" s="41">
        <v>2.06</v>
      </c>
    </row>
    <row r="28" spans="1:6" x14ac:dyDescent="0.2">
      <c r="B28" s="38" t="s">
        <v>61</v>
      </c>
      <c r="C28" s="39" t="s">
        <v>62</v>
      </c>
      <c r="D28" s="40"/>
      <c r="E28" s="84">
        <v>0.99</v>
      </c>
      <c r="F28" s="41">
        <v>0.99</v>
      </c>
    </row>
    <row r="29" spans="1:6" x14ac:dyDescent="0.2">
      <c r="B29" s="38" t="s">
        <v>63</v>
      </c>
      <c r="C29" s="39" t="s">
        <v>62</v>
      </c>
      <c r="D29" s="40"/>
      <c r="E29" s="84">
        <v>0.78</v>
      </c>
      <c r="F29" s="41">
        <v>0.78</v>
      </c>
    </row>
    <row r="30" spans="1:6" x14ac:dyDescent="0.2">
      <c r="B30" s="38" t="s">
        <v>64</v>
      </c>
      <c r="C30" s="39" t="s">
        <v>62</v>
      </c>
      <c r="D30" s="42"/>
      <c r="E30" s="84">
        <v>0.62</v>
      </c>
      <c r="F30" s="41">
        <v>0.62</v>
      </c>
    </row>
    <row r="31" spans="1:6" x14ac:dyDescent="0.2">
      <c r="B31" s="38" t="s">
        <v>65</v>
      </c>
      <c r="C31" s="39" t="s">
        <v>62</v>
      </c>
      <c r="D31" s="42"/>
      <c r="E31" s="84">
        <v>0.56000000000000005</v>
      </c>
      <c r="F31" s="41">
        <v>0.56000000000000005</v>
      </c>
    </row>
    <row r="32" spans="1:6" x14ac:dyDescent="0.2">
      <c r="B32" s="38" t="s">
        <v>3</v>
      </c>
      <c r="C32" s="39" t="str">
        <f>"un"</f>
        <v>un</v>
      </c>
      <c r="D32" s="42"/>
      <c r="E32" s="84">
        <v>235.22</v>
      </c>
      <c r="F32" s="43">
        <v>235.22</v>
      </c>
    </row>
    <row r="33" spans="1:7" x14ac:dyDescent="0.2">
      <c r="B33" s="38" t="s">
        <v>4</v>
      </c>
      <c r="C33" s="39" t="str">
        <f>"un"</f>
        <v>un</v>
      </c>
      <c r="D33" s="40"/>
      <c r="E33" s="84">
        <v>189.9</v>
      </c>
      <c r="F33" s="43">
        <v>189.9</v>
      </c>
    </row>
    <row r="34" spans="1:7" x14ac:dyDescent="0.2">
      <c r="B34" s="38" t="s">
        <v>5</v>
      </c>
      <c r="C34" s="39" t="s">
        <v>6</v>
      </c>
      <c r="D34" s="40"/>
      <c r="E34" s="84">
        <v>75.819999999999993</v>
      </c>
      <c r="F34" s="44">
        <v>75.819999999999993</v>
      </c>
    </row>
    <row r="36" spans="1:7" x14ac:dyDescent="0.2">
      <c r="B36" s="123" t="s">
        <v>52</v>
      </c>
      <c r="C36" s="123"/>
      <c r="D36" s="123"/>
      <c r="E36" s="123"/>
      <c r="F36" s="123"/>
    </row>
    <row r="38" spans="1:7" x14ac:dyDescent="0.2">
      <c r="A38" s="124" t="s">
        <v>66</v>
      </c>
      <c r="B38" s="124"/>
      <c r="C38" s="124"/>
      <c r="D38" s="124"/>
      <c r="E38" s="124"/>
      <c r="F38" s="125"/>
      <c r="G38" s="46"/>
    </row>
    <row r="39" spans="1:7" x14ac:dyDescent="0.2">
      <c r="A39" s="126" t="s">
        <v>67</v>
      </c>
      <c r="B39" s="126"/>
      <c r="C39" s="126"/>
      <c r="D39" s="126"/>
      <c r="E39" s="126"/>
      <c r="F39" s="127"/>
      <c r="G39" s="46"/>
    </row>
    <row r="40" spans="1:7" x14ac:dyDescent="0.2">
      <c r="A40" s="45"/>
      <c r="B40" s="47"/>
      <c r="C40" s="47"/>
      <c r="D40" s="47"/>
      <c r="E40" s="48"/>
      <c r="F40" s="46"/>
      <c r="G40" s="46"/>
    </row>
    <row r="41" spans="1:7" ht="25.5" x14ac:dyDescent="0.2">
      <c r="A41" s="26" t="s">
        <v>21</v>
      </c>
      <c r="B41" s="27" t="s">
        <v>20</v>
      </c>
      <c r="C41" s="28" t="s">
        <v>19</v>
      </c>
      <c r="D41" s="29" t="s">
        <v>18</v>
      </c>
      <c r="E41" s="29" t="s">
        <v>17</v>
      </c>
      <c r="F41" s="29" t="s">
        <v>16</v>
      </c>
      <c r="G41" s="46"/>
    </row>
    <row r="42" spans="1:7" x14ac:dyDescent="0.2">
      <c r="A42" s="45" t="s">
        <v>22</v>
      </c>
      <c r="B42" s="49" t="s">
        <v>0</v>
      </c>
      <c r="C42" s="47"/>
      <c r="D42" s="50"/>
      <c r="E42" s="51"/>
      <c r="F42" s="46"/>
      <c r="G42" s="46"/>
    </row>
    <row r="43" spans="1:7" x14ac:dyDescent="0.2">
      <c r="A43" s="45" t="s">
        <v>23</v>
      </c>
      <c r="B43" s="49" t="s">
        <v>68</v>
      </c>
      <c r="C43" s="47"/>
      <c r="D43" s="47"/>
      <c r="E43" s="48"/>
      <c r="F43" s="46"/>
      <c r="G43" s="46"/>
    </row>
    <row r="44" spans="1:7" x14ac:dyDescent="0.2">
      <c r="A44" s="45"/>
      <c r="B44" s="49" t="s">
        <v>1</v>
      </c>
      <c r="C44" s="47"/>
      <c r="D44" s="52"/>
      <c r="E44" s="47"/>
      <c r="F44" s="53"/>
      <c r="G44" s="53"/>
    </row>
    <row r="45" spans="1:7" x14ac:dyDescent="0.2">
      <c r="A45" s="54"/>
      <c r="B45" s="47" t="s">
        <v>56</v>
      </c>
      <c r="C45" s="52" t="s">
        <v>57</v>
      </c>
      <c r="D45" s="55">
        <f>5400*1.25</f>
        <v>6750</v>
      </c>
      <c r="E45" s="62">
        <f t="shared" ref="E45:E52" si="0">E24</f>
        <v>5.16</v>
      </c>
      <c r="F45" s="57">
        <f>D45*E45</f>
        <v>34830</v>
      </c>
      <c r="G45" s="57"/>
    </row>
    <row r="46" spans="1:7" x14ac:dyDescent="0.2">
      <c r="A46" s="45"/>
      <c r="B46" s="47" t="s">
        <v>58</v>
      </c>
      <c r="C46" s="52" t="s">
        <v>2</v>
      </c>
      <c r="D46" s="55">
        <f>D45*1.5</f>
        <v>10125</v>
      </c>
      <c r="E46" s="62">
        <f t="shared" si="0"/>
        <v>3.44</v>
      </c>
      <c r="F46" s="57">
        <f t="shared" ref="F46:F51" si="1">D46*E46</f>
        <v>34830</v>
      </c>
      <c r="G46" s="57"/>
    </row>
    <row r="47" spans="1:7" x14ac:dyDescent="0.2">
      <c r="A47" s="45"/>
      <c r="B47" s="47" t="s">
        <v>59</v>
      </c>
      <c r="C47" s="52" t="s">
        <v>2</v>
      </c>
      <c r="D47" s="55">
        <f>D45*2</f>
        <v>13500</v>
      </c>
      <c r="E47" s="62">
        <f t="shared" si="0"/>
        <v>2.58</v>
      </c>
      <c r="F47" s="57">
        <f t="shared" si="1"/>
        <v>34830</v>
      </c>
      <c r="G47" s="57"/>
    </row>
    <row r="48" spans="1:7" x14ac:dyDescent="0.2">
      <c r="A48" s="45"/>
      <c r="B48" s="47" t="s">
        <v>60</v>
      </c>
      <c r="C48" s="52" t="s">
        <v>2</v>
      </c>
      <c r="D48" s="55">
        <f>D45*2.5</f>
        <v>16875</v>
      </c>
      <c r="E48" s="62">
        <f t="shared" si="0"/>
        <v>2.06</v>
      </c>
      <c r="F48" s="57">
        <f t="shared" si="1"/>
        <v>34762.5</v>
      </c>
      <c r="G48" s="57"/>
    </row>
    <row r="49" spans="1:7" x14ac:dyDescent="0.2">
      <c r="A49" s="45"/>
      <c r="B49" s="47" t="s">
        <v>61</v>
      </c>
      <c r="C49" s="52" t="s">
        <v>62</v>
      </c>
      <c r="D49" s="55">
        <f>1002000*1.25</f>
        <v>1252500</v>
      </c>
      <c r="E49" s="62">
        <f t="shared" si="0"/>
        <v>0.99</v>
      </c>
      <c r="F49" s="57">
        <f t="shared" si="1"/>
        <v>1239975</v>
      </c>
      <c r="G49" s="57"/>
    </row>
    <row r="50" spans="1:7" x14ac:dyDescent="0.2">
      <c r="A50" s="45"/>
      <c r="B50" s="47" t="s">
        <v>63</v>
      </c>
      <c r="C50" s="52" t="s">
        <v>62</v>
      </c>
      <c r="D50" s="55">
        <f>D49*1.5</f>
        <v>1878750</v>
      </c>
      <c r="E50" s="62">
        <f t="shared" si="0"/>
        <v>0.78</v>
      </c>
      <c r="F50" s="57">
        <f t="shared" si="1"/>
        <v>1465425</v>
      </c>
      <c r="G50" s="57"/>
    </row>
    <row r="51" spans="1:7" x14ac:dyDescent="0.2">
      <c r="A51" s="45"/>
      <c r="B51" s="47" t="s">
        <v>64</v>
      </c>
      <c r="C51" s="52" t="s">
        <v>62</v>
      </c>
      <c r="D51" s="55">
        <f>D49*2</f>
        <v>2505000</v>
      </c>
      <c r="E51" s="62">
        <f t="shared" si="0"/>
        <v>0.62</v>
      </c>
      <c r="F51" s="57">
        <f t="shared" si="1"/>
        <v>1553100</v>
      </c>
      <c r="G51" s="57"/>
    </row>
    <row r="52" spans="1:7" x14ac:dyDescent="0.2">
      <c r="A52" s="45"/>
      <c r="B52" s="47" t="s">
        <v>65</v>
      </c>
      <c r="C52" s="52" t="s">
        <v>62</v>
      </c>
      <c r="D52" s="55">
        <f>D49*2.5</f>
        <v>3131250</v>
      </c>
      <c r="E52" s="62">
        <f t="shared" si="0"/>
        <v>0.56000000000000005</v>
      </c>
      <c r="F52" s="57">
        <f>D52*E52</f>
        <v>1753500.0000000002</v>
      </c>
      <c r="G52" s="57"/>
    </row>
    <row r="53" spans="1:7" x14ac:dyDescent="0.2">
      <c r="A53" s="45"/>
      <c r="B53" s="47"/>
      <c r="C53" s="52"/>
      <c r="D53" s="60"/>
      <c r="E53" s="62"/>
      <c r="F53" s="61">
        <f>SUM(F45:F52)</f>
        <v>6151252.5</v>
      </c>
      <c r="G53" s="59"/>
    </row>
    <row r="54" spans="1:7" x14ac:dyDescent="0.2">
      <c r="A54" s="45"/>
      <c r="B54" s="47"/>
      <c r="C54" s="52"/>
      <c r="D54" s="60"/>
      <c r="E54" s="62"/>
      <c r="F54" s="57"/>
      <c r="G54" s="59"/>
    </row>
    <row r="55" spans="1:7" ht="25.5" x14ac:dyDescent="0.2">
      <c r="A55" s="26" t="s">
        <v>21</v>
      </c>
      <c r="B55" s="27" t="s">
        <v>20</v>
      </c>
      <c r="C55" s="28" t="s">
        <v>19</v>
      </c>
      <c r="D55" s="29" t="s">
        <v>18</v>
      </c>
      <c r="E55" s="85" t="s">
        <v>17</v>
      </c>
      <c r="F55" s="29" t="s">
        <v>16</v>
      </c>
      <c r="G55" s="59"/>
    </row>
    <row r="56" spans="1:7" x14ac:dyDescent="0.2">
      <c r="A56" s="45" t="s">
        <v>24</v>
      </c>
      <c r="B56" s="49" t="s">
        <v>69</v>
      </c>
      <c r="C56" s="52"/>
      <c r="D56" s="60"/>
      <c r="E56" s="62"/>
      <c r="F56" s="57"/>
      <c r="G56" s="59"/>
    </row>
    <row r="57" spans="1:7" x14ac:dyDescent="0.2">
      <c r="A57" s="45"/>
      <c r="B57" s="49" t="s">
        <v>1</v>
      </c>
      <c r="C57" s="47"/>
      <c r="D57" s="55"/>
      <c r="E57" s="62"/>
      <c r="F57" s="63"/>
      <c r="G57" s="64"/>
    </row>
    <row r="58" spans="1:7" x14ac:dyDescent="0.2">
      <c r="A58" s="54"/>
      <c r="B58" s="47" t="s">
        <v>56</v>
      </c>
      <c r="C58" s="52" t="s">
        <v>57</v>
      </c>
      <c r="D58" s="55">
        <f>15700*1.25</f>
        <v>19625</v>
      </c>
      <c r="E58" s="62">
        <f t="shared" ref="E58:E65" si="2">E24</f>
        <v>5.16</v>
      </c>
      <c r="F58" s="57">
        <f>D58*E58</f>
        <v>101265</v>
      </c>
      <c r="G58" s="59"/>
    </row>
    <row r="59" spans="1:7" x14ac:dyDescent="0.2">
      <c r="A59" s="45"/>
      <c r="B59" s="47" t="s">
        <v>58</v>
      </c>
      <c r="C59" s="52" t="s">
        <v>2</v>
      </c>
      <c r="D59" s="55">
        <f>D58*1.5</f>
        <v>29437.5</v>
      </c>
      <c r="E59" s="62">
        <f t="shared" si="2"/>
        <v>3.44</v>
      </c>
      <c r="F59" s="57">
        <f t="shared" ref="F59:F64" si="3">D59*E59</f>
        <v>101265</v>
      </c>
      <c r="G59" s="59"/>
    </row>
    <row r="60" spans="1:7" x14ac:dyDescent="0.2">
      <c r="A60" s="45"/>
      <c r="B60" s="47" t="s">
        <v>59</v>
      </c>
      <c r="C60" s="52" t="s">
        <v>2</v>
      </c>
      <c r="D60" s="55">
        <f>D58*2</f>
        <v>39250</v>
      </c>
      <c r="E60" s="62">
        <f t="shared" si="2"/>
        <v>2.58</v>
      </c>
      <c r="F60" s="57">
        <f t="shared" si="3"/>
        <v>101265</v>
      </c>
      <c r="G60" s="59"/>
    </row>
    <row r="61" spans="1:7" x14ac:dyDescent="0.2">
      <c r="A61" s="45"/>
      <c r="B61" s="47" t="s">
        <v>60</v>
      </c>
      <c r="C61" s="52" t="s">
        <v>2</v>
      </c>
      <c r="D61" s="55">
        <f>D58*2.5</f>
        <v>49062.5</v>
      </c>
      <c r="E61" s="62">
        <f t="shared" si="2"/>
        <v>2.06</v>
      </c>
      <c r="F61" s="57">
        <f t="shared" si="3"/>
        <v>101068.75</v>
      </c>
      <c r="G61" s="59"/>
    </row>
    <row r="62" spans="1:7" x14ac:dyDescent="0.2">
      <c r="A62" s="45"/>
      <c r="B62" s="47" t="s">
        <v>61</v>
      </c>
      <c r="C62" s="52" t="s">
        <v>62</v>
      </c>
      <c r="D62" s="55">
        <f>350400*1.25</f>
        <v>438000</v>
      </c>
      <c r="E62" s="62">
        <f t="shared" si="2"/>
        <v>0.99</v>
      </c>
      <c r="F62" s="57">
        <f t="shared" si="3"/>
        <v>433620</v>
      </c>
      <c r="G62" s="59"/>
    </row>
    <row r="63" spans="1:7" x14ac:dyDescent="0.2">
      <c r="A63" s="45"/>
      <c r="B63" s="47" t="s">
        <v>63</v>
      </c>
      <c r="C63" s="52" t="s">
        <v>62</v>
      </c>
      <c r="D63" s="55">
        <f>D62*1.5</f>
        <v>657000</v>
      </c>
      <c r="E63" s="62">
        <f t="shared" si="2"/>
        <v>0.78</v>
      </c>
      <c r="F63" s="57">
        <f t="shared" si="3"/>
        <v>512460</v>
      </c>
      <c r="G63" s="59"/>
    </row>
    <row r="64" spans="1:7" x14ac:dyDescent="0.2">
      <c r="A64" s="45"/>
      <c r="B64" s="47" t="s">
        <v>64</v>
      </c>
      <c r="C64" s="52" t="s">
        <v>62</v>
      </c>
      <c r="D64" s="55">
        <f>D62*2</f>
        <v>876000</v>
      </c>
      <c r="E64" s="62">
        <f t="shared" si="2"/>
        <v>0.62</v>
      </c>
      <c r="F64" s="57">
        <f t="shared" si="3"/>
        <v>543120</v>
      </c>
      <c r="G64" s="59"/>
    </row>
    <row r="65" spans="1:10" x14ac:dyDescent="0.2">
      <c r="A65" s="45"/>
      <c r="B65" s="47" t="s">
        <v>65</v>
      </c>
      <c r="C65" s="52" t="s">
        <v>62</v>
      </c>
      <c r="D65" s="55">
        <f>D62*2.5</f>
        <v>1095000</v>
      </c>
      <c r="E65" s="62">
        <f t="shared" si="2"/>
        <v>0.56000000000000005</v>
      </c>
      <c r="F65" s="57">
        <f>D65*E65</f>
        <v>613200.00000000012</v>
      </c>
      <c r="G65" s="58"/>
    </row>
    <row r="66" spans="1:10" x14ac:dyDescent="0.2">
      <c r="A66" s="45"/>
      <c r="B66" s="47"/>
      <c r="C66" s="52"/>
      <c r="D66" s="60"/>
      <c r="E66" s="62"/>
      <c r="F66" s="61">
        <f>SUM(F58:F65)</f>
        <v>2507263.75</v>
      </c>
      <c r="G66" s="58"/>
    </row>
    <row r="67" spans="1:10" x14ac:dyDescent="0.2">
      <c r="A67" s="45"/>
      <c r="B67" s="47"/>
      <c r="C67" s="52"/>
      <c r="D67" s="60"/>
      <c r="E67" s="62"/>
      <c r="F67" s="57"/>
      <c r="G67" s="58"/>
    </row>
    <row r="68" spans="1:10" ht="29.25" customHeight="1" x14ac:dyDescent="0.2">
      <c r="A68" s="26" t="s">
        <v>21</v>
      </c>
      <c r="B68" s="27" t="s">
        <v>20</v>
      </c>
      <c r="C68" s="28" t="s">
        <v>19</v>
      </c>
      <c r="D68" s="29" t="s">
        <v>18</v>
      </c>
      <c r="E68" s="85" t="s">
        <v>17</v>
      </c>
      <c r="F68" s="29" t="s">
        <v>16</v>
      </c>
      <c r="G68" s="58"/>
    </row>
    <row r="69" spans="1:10" x14ac:dyDescent="0.2">
      <c r="A69" s="45" t="s">
        <v>25</v>
      </c>
      <c r="B69" s="49" t="s">
        <v>70</v>
      </c>
      <c r="C69" s="52"/>
      <c r="D69" s="60"/>
      <c r="E69" s="62"/>
      <c r="F69" s="57"/>
      <c r="G69" s="58"/>
      <c r="J69" s="59"/>
    </row>
    <row r="70" spans="1:10" x14ac:dyDescent="0.2">
      <c r="A70" s="45"/>
      <c r="B70" s="49" t="s">
        <v>1</v>
      </c>
      <c r="C70" s="47"/>
      <c r="D70" s="60"/>
      <c r="E70" s="62"/>
      <c r="F70" s="63"/>
      <c r="G70" s="53"/>
    </row>
    <row r="71" spans="1:10" x14ac:dyDescent="0.2">
      <c r="A71" s="54"/>
      <c r="B71" s="47" t="s">
        <v>56</v>
      </c>
      <c r="C71" s="52" t="s">
        <v>57</v>
      </c>
      <c r="D71" s="55">
        <f>12000*1.25</f>
        <v>15000</v>
      </c>
      <c r="E71" s="62">
        <f>E24</f>
        <v>5.16</v>
      </c>
      <c r="F71" s="57">
        <f>D71*E71</f>
        <v>77400</v>
      </c>
      <c r="G71" s="58"/>
    </row>
    <row r="72" spans="1:10" x14ac:dyDescent="0.2">
      <c r="A72" s="45"/>
      <c r="B72" s="47" t="s">
        <v>58</v>
      </c>
      <c r="C72" s="52" t="s">
        <v>2</v>
      </c>
      <c r="D72" s="55">
        <f>D71*1.5</f>
        <v>22500</v>
      </c>
      <c r="E72" s="62">
        <f>E25</f>
        <v>3.44</v>
      </c>
      <c r="F72" s="57">
        <f t="shared" ref="F72:F74" si="4">D72*E72</f>
        <v>77400</v>
      </c>
      <c r="G72" s="58"/>
    </row>
    <row r="73" spans="1:10" x14ac:dyDescent="0.2">
      <c r="A73" s="45"/>
      <c r="B73" s="47" t="s">
        <v>59</v>
      </c>
      <c r="C73" s="52" t="s">
        <v>2</v>
      </c>
      <c r="D73" s="55">
        <f>D71*2</f>
        <v>30000</v>
      </c>
      <c r="E73" s="62">
        <f>E26</f>
        <v>2.58</v>
      </c>
      <c r="F73" s="57">
        <f t="shared" si="4"/>
        <v>77400</v>
      </c>
      <c r="G73" s="58"/>
      <c r="H73" s="83"/>
    </row>
    <row r="74" spans="1:10" x14ac:dyDescent="0.2">
      <c r="A74" s="45"/>
      <c r="B74" s="47" t="s">
        <v>60</v>
      </c>
      <c r="C74" s="52" t="s">
        <v>2</v>
      </c>
      <c r="D74" s="55">
        <f>D71*2.5</f>
        <v>37500</v>
      </c>
      <c r="E74" s="62">
        <f>E27</f>
        <v>2.06</v>
      </c>
      <c r="F74" s="57">
        <f t="shared" si="4"/>
        <v>77250</v>
      </c>
      <c r="G74" s="58"/>
    </row>
    <row r="75" spans="1:10" x14ac:dyDescent="0.2">
      <c r="A75" s="45"/>
      <c r="B75" s="47"/>
      <c r="C75" s="52"/>
      <c r="D75" s="55"/>
      <c r="E75" s="62"/>
      <c r="F75" s="61">
        <f>SUM(F71:F74)</f>
        <v>309450</v>
      </c>
      <c r="G75" s="58"/>
    </row>
    <row r="76" spans="1:10" x14ac:dyDescent="0.2">
      <c r="A76" s="45"/>
      <c r="B76" s="47"/>
      <c r="C76" s="52"/>
      <c r="D76" s="55"/>
      <c r="E76" s="62"/>
      <c r="F76" s="57"/>
      <c r="G76" s="58"/>
    </row>
    <row r="77" spans="1:10" ht="29.25" customHeight="1" x14ac:dyDescent="0.2">
      <c r="A77" s="26" t="s">
        <v>21</v>
      </c>
      <c r="B77" s="27" t="s">
        <v>20</v>
      </c>
      <c r="C77" s="28" t="s">
        <v>19</v>
      </c>
      <c r="D77" s="29" t="s">
        <v>18</v>
      </c>
      <c r="E77" s="85" t="s">
        <v>17</v>
      </c>
      <c r="F77" s="29" t="s">
        <v>16</v>
      </c>
      <c r="G77" s="58"/>
    </row>
    <row r="78" spans="1:10" x14ac:dyDescent="0.2">
      <c r="A78" s="45" t="s">
        <v>71</v>
      </c>
      <c r="B78" s="49" t="s">
        <v>72</v>
      </c>
      <c r="C78" s="52"/>
      <c r="D78" s="55"/>
      <c r="E78" s="62"/>
      <c r="F78" s="57"/>
      <c r="G78" s="58"/>
    </row>
    <row r="79" spans="1:10" x14ac:dyDescent="0.2">
      <c r="A79" s="45"/>
      <c r="B79" s="49" t="s">
        <v>1</v>
      </c>
      <c r="C79" s="52"/>
      <c r="D79" s="55"/>
      <c r="E79" s="62"/>
      <c r="F79" s="66"/>
      <c r="G79" s="67"/>
    </row>
    <row r="80" spans="1:10" x14ac:dyDescent="0.2">
      <c r="A80" s="45"/>
      <c r="B80" s="47" t="s">
        <v>56</v>
      </c>
      <c r="C80" s="52" t="s">
        <v>57</v>
      </c>
      <c r="D80" s="55">
        <f>4400*1.25</f>
        <v>5500</v>
      </c>
      <c r="E80" s="62">
        <f>E24</f>
        <v>5.16</v>
      </c>
      <c r="F80" s="57">
        <f>D80*E80</f>
        <v>28380</v>
      </c>
      <c r="G80" s="58"/>
    </row>
    <row r="81" spans="1:7" x14ac:dyDescent="0.2">
      <c r="A81" s="45"/>
      <c r="B81" s="47" t="s">
        <v>58</v>
      </c>
      <c r="C81" s="52" t="s">
        <v>2</v>
      </c>
      <c r="D81" s="55">
        <f>D80*1.5</f>
        <v>8250</v>
      </c>
      <c r="E81" s="62">
        <f>E25</f>
        <v>3.44</v>
      </c>
      <c r="F81" s="57">
        <f t="shared" ref="F81:F83" si="5">D81*E81</f>
        <v>28380</v>
      </c>
      <c r="G81" s="58"/>
    </row>
    <row r="82" spans="1:7" x14ac:dyDescent="0.2">
      <c r="A82" s="45"/>
      <c r="B82" s="47" t="s">
        <v>59</v>
      </c>
      <c r="C82" s="52" t="s">
        <v>2</v>
      </c>
      <c r="D82" s="55">
        <f>D80*2</f>
        <v>11000</v>
      </c>
      <c r="E82" s="62">
        <f>E26</f>
        <v>2.58</v>
      </c>
      <c r="F82" s="57">
        <f t="shared" si="5"/>
        <v>28380</v>
      </c>
      <c r="G82" s="58"/>
    </row>
    <row r="83" spans="1:7" x14ac:dyDescent="0.2">
      <c r="A83" s="45"/>
      <c r="B83" s="47" t="s">
        <v>60</v>
      </c>
      <c r="C83" s="52" t="s">
        <v>2</v>
      </c>
      <c r="D83" s="55">
        <f>D80*2.5</f>
        <v>13750</v>
      </c>
      <c r="E83" s="62">
        <f>E27</f>
        <v>2.06</v>
      </c>
      <c r="F83" s="57">
        <f t="shared" si="5"/>
        <v>28325</v>
      </c>
      <c r="G83" s="58"/>
    </row>
    <row r="84" spans="1:7" x14ac:dyDescent="0.2">
      <c r="A84" s="45"/>
      <c r="B84" s="47"/>
      <c r="C84" s="52"/>
      <c r="D84" s="55"/>
      <c r="E84" s="62"/>
      <c r="F84" s="68">
        <f>SUM(F80:F83)</f>
        <v>113465</v>
      </c>
      <c r="G84" s="46"/>
    </row>
    <row r="85" spans="1:7" x14ac:dyDescent="0.2">
      <c r="A85" s="45"/>
      <c r="B85" s="47"/>
      <c r="C85" s="52"/>
      <c r="D85" s="55"/>
      <c r="E85" s="62"/>
      <c r="F85" s="69"/>
      <c r="G85" s="46"/>
    </row>
    <row r="86" spans="1:7" ht="29.25" customHeight="1" x14ac:dyDescent="0.2">
      <c r="A86" s="26" t="s">
        <v>21</v>
      </c>
      <c r="B86" s="27" t="s">
        <v>20</v>
      </c>
      <c r="C86" s="28" t="s">
        <v>19</v>
      </c>
      <c r="D86" s="29" t="s">
        <v>18</v>
      </c>
      <c r="E86" s="85" t="s">
        <v>17</v>
      </c>
      <c r="F86" s="29" t="s">
        <v>16</v>
      </c>
      <c r="G86" s="46"/>
    </row>
    <row r="87" spans="1:7" x14ac:dyDescent="0.2">
      <c r="A87" s="45"/>
      <c r="B87" s="49" t="s">
        <v>73</v>
      </c>
      <c r="C87" s="47"/>
      <c r="D87" s="55"/>
      <c r="E87" s="62"/>
      <c r="F87" s="69"/>
      <c r="G87" s="46"/>
    </row>
    <row r="88" spans="1:7" x14ac:dyDescent="0.2">
      <c r="A88" s="45" t="s">
        <v>74</v>
      </c>
      <c r="B88" s="49" t="s">
        <v>1</v>
      </c>
      <c r="C88" s="47"/>
      <c r="D88" s="55"/>
      <c r="E88" s="62"/>
      <c r="F88" s="69"/>
      <c r="G88" s="46"/>
    </row>
    <row r="89" spans="1:7" x14ac:dyDescent="0.2">
      <c r="A89" s="45"/>
      <c r="B89" s="47" t="s">
        <v>3</v>
      </c>
      <c r="C89" s="52" t="str">
        <f>"un"</f>
        <v>un</v>
      </c>
      <c r="D89" s="55">
        <v>60</v>
      </c>
      <c r="E89" s="62">
        <f>E32</f>
        <v>235.22</v>
      </c>
      <c r="F89" s="57">
        <f t="shared" ref="F89:F91" si="6">D89*E89</f>
        <v>14113.2</v>
      </c>
      <c r="G89" s="46"/>
    </row>
    <row r="90" spans="1:7" x14ac:dyDescent="0.2">
      <c r="A90" s="45"/>
      <c r="B90" s="47" t="s">
        <v>4</v>
      </c>
      <c r="C90" s="52" t="str">
        <f>"un"</f>
        <v>un</v>
      </c>
      <c r="D90" s="55">
        <v>5</v>
      </c>
      <c r="E90" s="62">
        <f>E33</f>
        <v>189.9</v>
      </c>
      <c r="F90" s="57">
        <f t="shared" si="6"/>
        <v>949.5</v>
      </c>
      <c r="G90" s="46"/>
    </row>
    <row r="91" spans="1:7" x14ac:dyDescent="0.2">
      <c r="A91" s="45"/>
      <c r="B91" s="47" t="s">
        <v>5</v>
      </c>
      <c r="C91" s="52" t="s">
        <v>6</v>
      </c>
      <c r="D91" s="55">
        <v>60</v>
      </c>
      <c r="E91" s="62">
        <f>E34</f>
        <v>75.819999999999993</v>
      </c>
      <c r="F91" s="57">
        <f t="shared" si="6"/>
        <v>4549.2</v>
      </c>
      <c r="G91" s="58"/>
    </row>
    <row r="92" spans="1:7" x14ac:dyDescent="0.2">
      <c r="A92" s="45"/>
      <c r="B92" s="47"/>
      <c r="C92" s="52"/>
      <c r="D92" s="55"/>
      <c r="E92" s="62"/>
      <c r="F92" s="70">
        <f>SUM(F89:F91)</f>
        <v>19611.900000000001</v>
      </c>
      <c r="G92" s="58"/>
    </row>
    <row r="93" spans="1:7" x14ac:dyDescent="0.2">
      <c r="A93" s="45"/>
      <c r="B93" s="47"/>
      <c r="C93" s="52"/>
      <c r="D93" s="55"/>
      <c r="E93" s="86" t="s">
        <v>15</v>
      </c>
      <c r="F93" s="72">
        <f>F53+F66+F75+F84+F92</f>
        <v>9101043.1500000004</v>
      </c>
      <c r="G93" s="58"/>
    </row>
    <row r="94" spans="1:7" x14ac:dyDescent="0.2">
      <c r="A94" s="45"/>
      <c r="B94" s="47"/>
      <c r="C94" s="52"/>
      <c r="D94" s="55"/>
      <c r="E94" s="73"/>
      <c r="F94" s="74"/>
      <c r="G94" s="58"/>
    </row>
    <row r="95" spans="1:7" ht="29.25" customHeight="1" x14ac:dyDescent="0.2">
      <c r="A95" s="26" t="s">
        <v>21</v>
      </c>
      <c r="B95" s="27" t="s">
        <v>20</v>
      </c>
      <c r="C95" s="28" t="s">
        <v>19</v>
      </c>
      <c r="D95" s="29" t="s">
        <v>18</v>
      </c>
      <c r="E95" s="85" t="s">
        <v>17</v>
      </c>
      <c r="F95" s="29" t="s">
        <v>16</v>
      </c>
      <c r="G95" s="58"/>
    </row>
    <row r="96" spans="1:7" x14ac:dyDescent="0.2">
      <c r="A96" s="45" t="s">
        <v>26</v>
      </c>
      <c r="B96" s="49" t="s">
        <v>7</v>
      </c>
      <c r="C96" s="47"/>
      <c r="D96" s="55"/>
      <c r="E96" s="62"/>
      <c r="F96" s="69"/>
      <c r="G96" s="46"/>
    </row>
    <row r="97" spans="1:8" x14ac:dyDescent="0.2">
      <c r="A97" s="45" t="s">
        <v>28</v>
      </c>
      <c r="B97" s="49" t="s">
        <v>75</v>
      </c>
      <c r="C97" s="47"/>
      <c r="D97" s="55"/>
      <c r="E97" s="62"/>
      <c r="F97" s="69"/>
      <c r="G97" s="46"/>
    </row>
    <row r="98" spans="1:8" x14ac:dyDescent="0.2">
      <c r="A98" s="45"/>
      <c r="B98" s="49" t="s">
        <v>1</v>
      </c>
      <c r="C98" s="47"/>
      <c r="D98" s="55"/>
      <c r="E98" s="62"/>
      <c r="F98" s="69"/>
      <c r="G98" s="46"/>
    </row>
    <row r="99" spans="1:8" x14ac:dyDescent="0.2">
      <c r="A99" s="54"/>
      <c r="B99" s="47" t="s">
        <v>56</v>
      </c>
      <c r="C99" s="52" t="s">
        <v>2</v>
      </c>
      <c r="D99" s="55">
        <f>2700*1.25</f>
        <v>3375</v>
      </c>
      <c r="E99" s="62">
        <f t="shared" ref="E99:E106" si="7">E24</f>
        <v>5.16</v>
      </c>
      <c r="F99" s="57">
        <f t="shared" ref="F99:F106" si="8">D99*E99</f>
        <v>17415</v>
      </c>
      <c r="G99" s="58"/>
    </row>
    <row r="100" spans="1:8" x14ac:dyDescent="0.2">
      <c r="A100" s="45"/>
      <c r="B100" s="47" t="s">
        <v>58</v>
      </c>
      <c r="C100" s="52" t="s">
        <v>2</v>
      </c>
      <c r="D100" s="55">
        <f>D99*1.5</f>
        <v>5062.5</v>
      </c>
      <c r="E100" s="62">
        <f t="shared" si="7"/>
        <v>3.44</v>
      </c>
      <c r="F100" s="57">
        <f t="shared" si="8"/>
        <v>17415</v>
      </c>
      <c r="G100" s="58"/>
    </row>
    <row r="101" spans="1:8" x14ac:dyDescent="0.2">
      <c r="A101" s="45"/>
      <c r="B101" s="47" t="s">
        <v>59</v>
      </c>
      <c r="C101" s="52" t="s">
        <v>2</v>
      </c>
      <c r="D101" s="55">
        <f>D99*2</f>
        <v>6750</v>
      </c>
      <c r="E101" s="62">
        <f t="shared" si="7"/>
        <v>2.58</v>
      </c>
      <c r="F101" s="57">
        <f t="shared" si="8"/>
        <v>17415</v>
      </c>
      <c r="G101" s="58"/>
    </row>
    <row r="102" spans="1:8" x14ac:dyDescent="0.2">
      <c r="A102" s="45"/>
      <c r="B102" s="47" t="s">
        <v>60</v>
      </c>
      <c r="C102" s="52" t="s">
        <v>2</v>
      </c>
      <c r="D102" s="55">
        <f>D99*2.5</f>
        <v>8437.5</v>
      </c>
      <c r="E102" s="62">
        <f t="shared" si="7"/>
        <v>2.06</v>
      </c>
      <c r="F102" s="57">
        <f t="shared" si="8"/>
        <v>17381.25</v>
      </c>
      <c r="G102" s="58"/>
    </row>
    <row r="103" spans="1:8" x14ac:dyDescent="0.2">
      <c r="A103" s="45"/>
      <c r="B103" s="47" t="s">
        <v>61</v>
      </c>
      <c r="C103" s="52" t="s">
        <v>62</v>
      </c>
      <c r="D103" s="55">
        <f>742500*1.25</f>
        <v>928125</v>
      </c>
      <c r="E103" s="62">
        <f t="shared" si="7"/>
        <v>0.99</v>
      </c>
      <c r="F103" s="57">
        <f t="shared" si="8"/>
        <v>918843.75</v>
      </c>
      <c r="G103" s="58"/>
    </row>
    <row r="104" spans="1:8" x14ac:dyDescent="0.2">
      <c r="A104" s="45"/>
      <c r="B104" s="47" t="s">
        <v>63</v>
      </c>
      <c r="C104" s="52" t="s">
        <v>62</v>
      </c>
      <c r="D104" s="55">
        <f>D103*1.5</f>
        <v>1392187.5</v>
      </c>
      <c r="E104" s="62">
        <f t="shared" si="7"/>
        <v>0.78</v>
      </c>
      <c r="F104" s="57">
        <f t="shared" si="8"/>
        <v>1085906.25</v>
      </c>
      <c r="G104" s="58"/>
    </row>
    <row r="105" spans="1:8" x14ac:dyDescent="0.2">
      <c r="A105" s="45"/>
      <c r="B105" s="47" t="s">
        <v>64</v>
      </c>
      <c r="C105" s="52" t="s">
        <v>62</v>
      </c>
      <c r="D105" s="55">
        <f>D103*2</f>
        <v>1856250</v>
      </c>
      <c r="E105" s="62">
        <f t="shared" si="7"/>
        <v>0.62</v>
      </c>
      <c r="F105" s="57">
        <f t="shared" si="8"/>
        <v>1150875</v>
      </c>
      <c r="G105" s="58"/>
    </row>
    <row r="106" spans="1:8" x14ac:dyDescent="0.2">
      <c r="A106" s="45"/>
      <c r="B106" s="47" t="s">
        <v>65</v>
      </c>
      <c r="C106" s="52" t="s">
        <v>62</v>
      </c>
      <c r="D106" s="55">
        <f>D103*2.5</f>
        <v>2320312.5</v>
      </c>
      <c r="E106" s="62">
        <f t="shared" si="7"/>
        <v>0.56000000000000005</v>
      </c>
      <c r="F106" s="57">
        <f t="shared" si="8"/>
        <v>1299375.0000000002</v>
      </c>
      <c r="G106" s="58"/>
    </row>
    <row r="107" spans="1:8" x14ac:dyDescent="0.2">
      <c r="A107" s="45"/>
      <c r="B107" s="47"/>
      <c r="C107" s="52"/>
      <c r="D107" s="55"/>
      <c r="E107" s="86" t="s">
        <v>27</v>
      </c>
      <c r="F107" s="72">
        <f>SUM(F99:F106)</f>
        <v>4524626.25</v>
      </c>
      <c r="G107" s="58"/>
    </row>
    <row r="108" spans="1:8" x14ac:dyDescent="0.2">
      <c r="A108" s="45"/>
      <c r="B108" s="47"/>
      <c r="C108" s="52"/>
      <c r="D108" s="55"/>
      <c r="E108" s="73"/>
      <c r="F108" s="74"/>
      <c r="G108" s="58"/>
    </row>
    <row r="109" spans="1:8" ht="25.5" x14ac:dyDescent="0.2">
      <c r="A109" s="26" t="s">
        <v>21</v>
      </c>
      <c r="B109" s="27" t="s">
        <v>20</v>
      </c>
      <c r="C109" s="28" t="s">
        <v>19</v>
      </c>
      <c r="D109" s="29" t="s">
        <v>18</v>
      </c>
      <c r="E109" s="85" t="s">
        <v>17</v>
      </c>
      <c r="F109" s="29" t="s">
        <v>16</v>
      </c>
      <c r="G109" s="46"/>
    </row>
    <row r="110" spans="1:8" x14ac:dyDescent="0.2">
      <c r="A110" s="45" t="s">
        <v>29</v>
      </c>
      <c r="B110" s="49" t="s">
        <v>8</v>
      </c>
      <c r="C110" s="47"/>
      <c r="D110" s="55"/>
      <c r="E110" s="62"/>
      <c r="F110" s="69"/>
      <c r="G110" s="46"/>
    </row>
    <row r="111" spans="1:8" x14ac:dyDescent="0.2">
      <c r="A111" s="45" t="s">
        <v>30</v>
      </c>
      <c r="B111" s="49" t="s">
        <v>76</v>
      </c>
      <c r="C111" s="47"/>
      <c r="D111" s="55"/>
      <c r="E111" s="62"/>
      <c r="F111" s="69"/>
      <c r="G111" s="75"/>
      <c r="H111" s="65"/>
    </row>
    <row r="112" spans="1:8" x14ac:dyDescent="0.2">
      <c r="A112" s="45"/>
      <c r="B112" s="49" t="s">
        <v>1</v>
      </c>
      <c r="C112" s="47"/>
      <c r="D112" s="55"/>
      <c r="E112" s="62"/>
      <c r="F112" s="69"/>
      <c r="G112" s="75"/>
      <c r="H112" s="65"/>
    </row>
    <row r="113" spans="1:8" x14ac:dyDescent="0.2">
      <c r="A113" s="54"/>
      <c r="B113" s="47" t="s">
        <v>56</v>
      </c>
      <c r="C113" s="52" t="s">
        <v>2</v>
      </c>
      <c r="D113" s="55">
        <f>3600*1.25</f>
        <v>4500</v>
      </c>
      <c r="E113" s="62">
        <f>E24</f>
        <v>5.16</v>
      </c>
      <c r="F113" s="57">
        <f t="shared" ref="F113:F116" si="9">D113*E113</f>
        <v>23220</v>
      </c>
      <c r="G113" s="59"/>
      <c r="H113" s="65"/>
    </row>
    <row r="114" spans="1:8" x14ac:dyDescent="0.2">
      <c r="A114" s="45"/>
      <c r="B114" s="47" t="s">
        <v>58</v>
      </c>
      <c r="C114" s="52" t="s">
        <v>2</v>
      </c>
      <c r="D114" s="55">
        <f>1.5*D113</f>
        <v>6750</v>
      </c>
      <c r="E114" s="62">
        <f>E25</f>
        <v>3.44</v>
      </c>
      <c r="F114" s="57">
        <f t="shared" si="9"/>
        <v>23220</v>
      </c>
      <c r="G114" s="59"/>
      <c r="H114" s="65"/>
    </row>
    <row r="115" spans="1:8" x14ac:dyDescent="0.2">
      <c r="A115" s="45"/>
      <c r="B115" s="47" t="s">
        <v>59</v>
      </c>
      <c r="C115" s="52" t="s">
        <v>2</v>
      </c>
      <c r="D115" s="55">
        <f>2*D113</f>
        <v>9000</v>
      </c>
      <c r="E115" s="62">
        <f>E26</f>
        <v>2.58</v>
      </c>
      <c r="F115" s="57">
        <f t="shared" si="9"/>
        <v>23220</v>
      </c>
      <c r="G115" s="59"/>
      <c r="H115" s="65"/>
    </row>
    <row r="116" spans="1:8" x14ac:dyDescent="0.2">
      <c r="A116" s="45"/>
      <c r="B116" s="47" t="s">
        <v>60</v>
      </c>
      <c r="C116" s="52" t="s">
        <v>2</v>
      </c>
      <c r="D116" s="55">
        <f>2.5*D113</f>
        <v>11250</v>
      </c>
      <c r="E116" s="62">
        <f>E27</f>
        <v>2.06</v>
      </c>
      <c r="F116" s="57">
        <f t="shared" si="9"/>
        <v>23175</v>
      </c>
      <c r="G116" s="59"/>
      <c r="H116" s="65"/>
    </row>
    <row r="117" spans="1:8" x14ac:dyDescent="0.2">
      <c r="A117" s="45"/>
      <c r="B117" s="47"/>
      <c r="C117" s="52"/>
      <c r="D117" s="55"/>
      <c r="E117" s="86" t="s">
        <v>41</v>
      </c>
      <c r="F117" s="72">
        <f>SUM(F113:F116)</f>
        <v>92835</v>
      </c>
      <c r="G117" s="59"/>
      <c r="H117" s="65"/>
    </row>
    <row r="118" spans="1:8" x14ac:dyDescent="0.2">
      <c r="A118" s="45"/>
      <c r="B118" s="47"/>
      <c r="C118" s="52"/>
      <c r="D118" s="55"/>
      <c r="E118" s="73"/>
      <c r="F118" s="74"/>
      <c r="G118" s="59"/>
      <c r="H118" s="65"/>
    </row>
    <row r="119" spans="1:8" ht="25.5" x14ac:dyDescent="0.2">
      <c r="A119" s="26" t="s">
        <v>21</v>
      </c>
      <c r="B119" s="27" t="s">
        <v>20</v>
      </c>
      <c r="C119" s="28" t="s">
        <v>19</v>
      </c>
      <c r="D119" s="29" t="s">
        <v>18</v>
      </c>
      <c r="E119" s="85" t="s">
        <v>17</v>
      </c>
      <c r="F119" s="29" t="s">
        <v>16</v>
      </c>
      <c r="G119" s="76"/>
      <c r="H119" s="65"/>
    </row>
    <row r="120" spans="1:8" x14ac:dyDescent="0.2">
      <c r="A120" s="45" t="s">
        <v>31</v>
      </c>
      <c r="B120" s="49" t="s">
        <v>9</v>
      </c>
      <c r="C120" s="47"/>
      <c r="D120" s="55"/>
      <c r="E120" s="62"/>
      <c r="F120" s="69"/>
      <c r="G120" s="75"/>
      <c r="H120" s="65"/>
    </row>
    <row r="121" spans="1:8" x14ac:dyDescent="0.2">
      <c r="A121" s="45" t="s">
        <v>32</v>
      </c>
      <c r="B121" s="49" t="s">
        <v>77</v>
      </c>
      <c r="C121" s="47"/>
      <c r="D121" s="55"/>
      <c r="E121" s="62"/>
      <c r="F121" s="69"/>
      <c r="G121" s="75"/>
      <c r="H121" s="65"/>
    </row>
    <row r="122" spans="1:8" x14ac:dyDescent="0.2">
      <c r="A122" s="45"/>
      <c r="B122" s="49" t="s">
        <v>1</v>
      </c>
      <c r="C122" s="47"/>
      <c r="D122" s="55"/>
      <c r="E122" s="62"/>
      <c r="F122" s="69"/>
      <c r="G122" s="75"/>
      <c r="H122" s="65"/>
    </row>
    <row r="123" spans="1:8" x14ac:dyDescent="0.2">
      <c r="A123" s="54"/>
      <c r="B123" s="47" t="s">
        <v>56</v>
      </c>
      <c r="C123" s="52" t="s">
        <v>2</v>
      </c>
      <c r="D123" s="55">
        <f>1700*1.25</f>
        <v>2125</v>
      </c>
      <c r="E123" s="62">
        <f>E24</f>
        <v>5.16</v>
      </c>
      <c r="F123" s="57">
        <f t="shared" ref="F123:F126" si="10">D123*E123</f>
        <v>10965</v>
      </c>
      <c r="G123" s="59"/>
      <c r="H123" s="65"/>
    </row>
    <row r="124" spans="1:8" x14ac:dyDescent="0.2">
      <c r="A124" s="45"/>
      <c r="B124" s="47" t="s">
        <v>58</v>
      </c>
      <c r="C124" s="52" t="s">
        <v>2</v>
      </c>
      <c r="D124" s="55">
        <f>D123*1.5</f>
        <v>3187.5</v>
      </c>
      <c r="E124" s="62">
        <f>E25</f>
        <v>3.44</v>
      </c>
      <c r="F124" s="57">
        <f t="shared" si="10"/>
        <v>10965</v>
      </c>
      <c r="G124" s="59"/>
      <c r="H124" s="65"/>
    </row>
    <row r="125" spans="1:8" x14ac:dyDescent="0.2">
      <c r="A125" s="45"/>
      <c r="B125" s="47" t="s">
        <v>59</v>
      </c>
      <c r="C125" s="52" t="s">
        <v>2</v>
      </c>
      <c r="D125" s="55">
        <f>D123*2</f>
        <v>4250</v>
      </c>
      <c r="E125" s="62">
        <f>E26</f>
        <v>2.58</v>
      </c>
      <c r="F125" s="57">
        <f t="shared" si="10"/>
        <v>10965</v>
      </c>
      <c r="G125" s="59"/>
      <c r="H125" s="65"/>
    </row>
    <row r="126" spans="1:8" x14ac:dyDescent="0.2">
      <c r="A126" s="45"/>
      <c r="B126" s="47" t="s">
        <v>60</v>
      </c>
      <c r="C126" s="52" t="s">
        <v>2</v>
      </c>
      <c r="D126" s="55">
        <f>D123*2.5</f>
        <v>5312.5</v>
      </c>
      <c r="E126" s="62">
        <f>E27</f>
        <v>2.06</v>
      </c>
      <c r="F126" s="57">
        <f t="shared" si="10"/>
        <v>10943.75</v>
      </c>
      <c r="G126" s="59"/>
      <c r="H126" s="65"/>
    </row>
    <row r="127" spans="1:8" x14ac:dyDescent="0.2">
      <c r="A127" s="45"/>
      <c r="B127" s="47"/>
      <c r="C127" s="52"/>
      <c r="D127" s="55"/>
      <c r="E127" s="86" t="s">
        <v>42</v>
      </c>
      <c r="F127" s="72">
        <f>SUM(F123:F126)</f>
        <v>43838.75</v>
      </c>
      <c r="G127" s="59"/>
      <c r="H127" s="65"/>
    </row>
    <row r="128" spans="1:8" x14ac:dyDescent="0.2">
      <c r="A128" s="45"/>
      <c r="B128" s="47"/>
      <c r="C128" s="47"/>
      <c r="D128" s="60"/>
      <c r="E128" s="73"/>
      <c r="F128" s="74"/>
      <c r="G128" s="64"/>
      <c r="H128" s="65"/>
    </row>
    <row r="129" spans="1:8" ht="25.5" x14ac:dyDescent="0.2">
      <c r="A129" s="26" t="s">
        <v>21</v>
      </c>
      <c r="B129" s="27" t="s">
        <v>20</v>
      </c>
      <c r="C129" s="28" t="s">
        <v>19</v>
      </c>
      <c r="D129" s="29" t="s">
        <v>18</v>
      </c>
      <c r="E129" s="85" t="s">
        <v>17</v>
      </c>
      <c r="F129" s="29" t="s">
        <v>16</v>
      </c>
      <c r="G129" s="64"/>
      <c r="H129" s="65"/>
    </row>
    <row r="130" spans="1:8" x14ac:dyDescent="0.2">
      <c r="A130" s="45" t="s">
        <v>33</v>
      </c>
      <c r="B130" s="49" t="s">
        <v>10</v>
      </c>
      <c r="C130" s="47"/>
      <c r="D130" s="77"/>
      <c r="E130" s="73"/>
      <c r="F130" s="63"/>
      <c r="G130" s="64"/>
      <c r="H130" s="65"/>
    </row>
    <row r="131" spans="1:8" x14ac:dyDescent="0.2">
      <c r="A131" s="45" t="s">
        <v>34</v>
      </c>
      <c r="B131" s="49" t="s">
        <v>78</v>
      </c>
      <c r="C131" s="52"/>
      <c r="D131" s="60"/>
      <c r="E131" s="62"/>
      <c r="F131" s="63"/>
      <c r="G131" s="64"/>
      <c r="H131" s="65"/>
    </row>
    <row r="132" spans="1:8" x14ac:dyDescent="0.2">
      <c r="A132" s="45"/>
      <c r="B132" s="49" t="s">
        <v>1</v>
      </c>
      <c r="C132" s="52"/>
      <c r="D132" s="60"/>
      <c r="E132" s="73"/>
      <c r="F132" s="63"/>
      <c r="G132" s="64"/>
      <c r="H132" s="65"/>
    </row>
    <row r="133" spans="1:8" x14ac:dyDescent="0.2">
      <c r="A133" s="45"/>
      <c r="B133" s="47" t="s">
        <v>56</v>
      </c>
      <c r="C133" s="52" t="s">
        <v>2</v>
      </c>
      <c r="D133" s="55">
        <f>49000*1.25</f>
        <v>61250</v>
      </c>
      <c r="E133" s="62">
        <f>E24</f>
        <v>5.16</v>
      </c>
      <c r="F133" s="57">
        <f t="shared" ref="F133:F136" si="11">D133*E133</f>
        <v>316050</v>
      </c>
      <c r="G133" s="59"/>
      <c r="H133" s="65"/>
    </row>
    <row r="134" spans="1:8" x14ac:dyDescent="0.2">
      <c r="A134" s="45"/>
      <c r="B134" s="47" t="s">
        <v>58</v>
      </c>
      <c r="C134" s="52" t="s">
        <v>2</v>
      </c>
      <c r="D134" s="55">
        <f>D133*1.5</f>
        <v>91875</v>
      </c>
      <c r="E134" s="62">
        <f>E25</f>
        <v>3.44</v>
      </c>
      <c r="F134" s="57">
        <f t="shared" si="11"/>
        <v>316050</v>
      </c>
      <c r="G134" s="59"/>
      <c r="H134" s="65"/>
    </row>
    <row r="135" spans="1:8" x14ac:dyDescent="0.2">
      <c r="A135" s="45"/>
      <c r="B135" s="47" t="s">
        <v>59</v>
      </c>
      <c r="C135" s="52" t="s">
        <v>2</v>
      </c>
      <c r="D135" s="55">
        <f>D133*2</f>
        <v>122500</v>
      </c>
      <c r="E135" s="62">
        <f>E26</f>
        <v>2.58</v>
      </c>
      <c r="F135" s="57">
        <f t="shared" si="11"/>
        <v>316050</v>
      </c>
      <c r="G135" s="59"/>
      <c r="H135" s="65"/>
    </row>
    <row r="136" spans="1:8" x14ac:dyDescent="0.2">
      <c r="A136" s="45"/>
      <c r="B136" s="47" t="s">
        <v>60</v>
      </c>
      <c r="C136" s="52" t="s">
        <v>2</v>
      </c>
      <c r="D136" s="55">
        <f>D133*2.5</f>
        <v>153125</v>
      </c>
      <c r="E136" s="62">
        <f>E27</f>
        <v>2.06</v>
      </c>
      <c r="F136" s="57">
        <f t="shared" si="11"/>
        <v>315437.5</v>
      </c>
      <c r="G136" s="59"/>
      <c r="H136" s="65"/>
    </row>
    <row r="137" spans="1:8" x14ac:dyDescent="0.2">
      <c r="A137" s="45"/>
      <c r="B137" s="50"/>
      <c r="C137" s="78"/>
      <c r="D137" s="79"/>
      <c r="E137" s="86" t="s">
        <v>43</v>
      </c>
      <c r="F137" s="72">
        <f>SUM(F133:F136)</f>
        <v>1263587.5</v>
      </c>
      <c r="G137" s="80"/>
      <c r="H137" s="65"/>
    </row>
    <row r="138" spans="1:8" x14ac:dyDescent="0.2">
      <c r="A138" s="45"/>
      <c r="B138" s="50"/>
      <c r="C138" s="78"/>
      <c r="D138" s="79"/>
      <c r="E138" s="87"/>
      <c r="F138" s="74"/>
      <c r="G138" s="80"/>
      <c r="H138" s="65"/>
    </row>
    <row r="139" spans="1:8" ht="25.5" x14ac:dyDescent="0.2">
      <c r="A139" s="26" t="s">
        <v>21</v>
      </c>
      <c r="B139" s="27" t="s">
        <v>20</v>
      </c>
      <c r="C139" s="28" t="s">
        <v>19</v>
      </c>
      <c r="D139" s="29" t="s">
        <v>18</v>
      </c>
      <c r="E139" s="85" t="s">
        <v>17</v>
      </c>
      <c r="F139" s="29" t="s">
        <v>16</v>
      </c>
      <c r="G139" s="80"/>
      <c r="H139" s="65"/>
    </row>
    <row r="140" spans="1:8" x14ac:dyDescent="0.2">
      <c r="A140" s="45" t="s">
        <v>35</v>
      </c>
      <c r="B140" s="49" t="s">
        <v>11</v>
      </c>
      <c r="C140" s="52"/>
      <c r="D140" s="55"/>
      <c r="E140" s="62"/>
      <c r="F140" s="63"/>
      <c r="G140" s="64"/>
      <c r="H140" s="65"/>
    </row>
    <row r="141" spans="1:8" x14ac:dyDescent="0.2">
      <c r="A141" s="45" t="s">
        <v>36</v>
      </c>
      <c r="B141" s="49" t="s">
        <v>79</v>
      </c>
      <c r="C141" s="52"/>
      <c r="D141" s="55"/>
      <c r="E141" s="62"/>
      <c r="F141" s="63"/>
      <c r="G141" s="64"/>
      <c r="H141" s="65"/>
    </row>
    <row r="142" spans="1:8" x14ac:dyDescent="0.2">
      <c r="A142" s="45"/>
      <c r="B142" s="49" t="s">
        <v>1</v>
      </c>
      <c r="C142" s="52"/>
      <c r="D142" s="55"/>
      <c r="E142" s="62"/>
      <c r="F142" s="63"/>
      <c r="G142" s="64"/>
      <c r="H142" s="65"/>
    </row>
    <row r="143" spans="1:8" x14ac:dyDescent="0.2">
      <c r="A143" s="45"/>
      <c r="B143" s="47" t="s">
        <v>56</v>
      </c>
      <c r="C143" s="52" t="s">
        <v>2</v>
      </c>
      <c r="D143" s="55">
        <f>2400*1.25</f>
        <v>3000</v>
      </c>
      <c r="E143" s="62">
        <f>E24</f>
        <v>5.16</v>
      </c>
      <c r="F143" s="57">
        <f t="shared" ref="F143:F146" si="12">D143*E143</f>
        <v>15480</v>
      </c>
      <c r="G143" s="59"/>
      <c r="H143" s="65"/>
    </row>
    <row r="144" spans="1:8" x14ac:dyDescent="0.2">
      <c r="A144" s="45"/>
      <c r="B144" s="47" t="s">
        <v>58</v>
      </c>
      <c r="C144" s="52" t="s">
        <v>2</v>
      </c>
      <c r="D144" s="55">
        <f>D143*1.5</f>
        <v>4500</v>
      </c>
      <c r="E144" s="62">
        <f>E25</f>
        <v>3.44</v>
      </c>
      <c r="F144" s="57">
        <f t="shared" si="12"/>
        <v>15480</v>
      </c>
      <c r="G144" s="59"/>
      <c r="H144" s="65"/>
    </row>
    <row r="145" spans="1:7" x14ac:dyDescent="0.2">
      <c r="A145" s="45"/>
      <c r="B145" s="47" t="s">
        <v>59</v>
      </c>
      <c r="C145" s="52" t="s">
        <v>2</v>
      </c>
      <c r="D145" s="55">
        <f>2*D143</f>
        <v>6000</v>
      </c>
      <c r="E145" s="62">
        <f>E26</f>
        <v>2.58</v>
      </c>
      <c r="F145" s="57">
        <f t="shared" si="12"/>
        <v>15480</v>
      </c>
      <c r="G145" s="58"/>
    </row>
    <row r="146" spans="1:7" x14ac:dyDescent="0.2">
      <c r="A146" s="45"/>
      <c r="B146" s="47" t="s">
        <v>60</v>
      </c>
      <c r="C146" s="52" t="s">
        <v>2</v>
      </c>
      <c r="D146" s="55">
        <f>2.5*D143</f>
        <v>7500</v>
      </c>
      <c r="E146" s="62">
        <f>E27</f>
        <v>2.06</v>
      </c>
      <c r="F146" s="57">
        <f t="shared" si="12"/>
        <v>15450</v>
      </c>
      <c r="G146" s="58"/>
    </row>
    <row r="147" spans="1:7" x14ac:dyDescent="0.2">
      <c r="A147" s="45"/>
      <c r="B147" s="47"/>
      <c r="C147" s="52"/>
      <c r="D147" s="55"/>
      <c r="E147" s="86" t="s">
        <v>44</v>
      </c>
      <c r="F147" s="72">
        <f>SUM(F143:F146)</f>
        <v>61890</v>
      </c>
      <c r="G147" s="53"/>
    </row>
    <row r="148" spans="1:7" x14ac:dyDescent="0.2">
      <c r="A148" s="45"/>
      <c r="B148" s="47"/>
      <c r="C148" s="52"/>
      <c r="D148" s="55"/>
      <c r="E148" s="73"/>
      <c r="F148" s="74"/>
      <c r="G148" s="53"/>
    </row>
    <row r="149" spans="1:7" ht="25.5" x14ac:dyDescent="0.2">
      <c r="A149" s="26" t="s">
        <v>21</v>
      </c>
      <c r="B149" s="27" t="s">
        <v>20</v>
      </c>
      <c r="C149" s="28" t="s">
        <v>19</v>
      </c>
      <c r="D149" s="29" t="s">
        <v>18</v>
      </c>
      <c r="E149" s="85" t="s">
        <v>17</v>
      </c>
      <c r="F149" s="29" t="s">
        <v>16</v>
      </c>
      <c r="G149" s="53"/>
    </row>
    <row r="150" spans="1:7" x14ac:dyDescent="0.2">
      <c r="A150" s="45" t="s">
        <v>37</v>
      </c>
      <c r="B150" s="49" t="s">
        <v>12</v>
      </c>
      <c r="C150" s="52"/>
      <c r="D150" s="60"/>
      <c r="E150" s="62"/>
      <c r="F150" s="63"/>
      <c r="G150" s="53"/>
    </row>
    <row r="151" spans="1:7" x14ac:dyDescent="0.2">
      <c r="A151" s="45" t="s">
        <v>38</v>
      </c>
      <c r="B151" s="49" t="s">
        <v>80</v>
      </c>
      <c r="C151" s="52"/>
      <c r="D151" s="60"/>
      <c r="E151" s="62"/>
      <c r="F151" s="63"/>
      <c r="G151" s="53"/>
    </row>
    <row r="152" spans="1:7" x14ac:dyDescent="0.2">
      <c r="A152" s="45"/>
      <c r="B152" s="49" t="s">
        <v>1</v>
      </c>
      <c r="C152" s="52"/>
      <c r="D152" s="60"/>
      <c r="E152" s="62"/>
      <c r="F152" s="63"/>
      <c r="G152" s="53"/>
    </row>
    <row r="153" spans="1:7" x14ac:dyDescent="0.2">
      <c r="A153" s="45"/>
      <c r="B153" s="47" t="s">
        <v>56</v>
      </c>
      <c r="C153" s="52" t="s">
        <v>2</v>
      </c>
      <c r="D153" s="55">
        <f>6000*1.25</f>
        <v>7500</v>
      </c>
      <c r="E153" s="62">
        <f>E24</f>
        <v>5.16</v>
      </c>
      <c r="F153" s="57">
        <f t="shared" ref="F153:F156" si="13">D153*E153</f>
        <v>38700</v>
      </c>
      <c r="G153" s="58"/>
    </row>
    <row r="154" spans="1:7" x14ac:dyDescent="0.2">
      <c r="A154" s="45"/>
      <c r="B154" s="47" t="s">
        <v>58</v>
      </c>
      <c r="C154" s="52" t="s">
        <v>2</v>
      </c>
      <c r="D154" s="55">
        <f>D153*1.5</f>
        <v>11250</v>
      </c>
      <c r="E154" s="62">
        <f>E25</f>
        <v>3.44</v>
      </c>
      <c r="F154" s="57">
        <f t="shared" si="13"/>
        <v>38700</v>
      </c>
      <c r="G154" s="58"/>
    </row>
    <row r="155" spans="1:7" x14ac:dyDescent="0.2">
      <c r="A155" s="45"/>
      <c r="B155" s="47" t="s">
        <v>59</v>
      </c>
      <c r="C155" s="52" t="s">
        <v>2</v>
      </c>
      <c r="D155" s="55">
        <f>2*D153</f>
        <v>15000</v>
      </c>
      <c r="E155" s="62">
        <f>E26</f>
        <v>2.58</v>
      </c>
      <c r="F155" s="57">
        <f t="shared" si="13"/>
        <v>38700</v>
      </c>
      <c r="G155" s="58"/>
    </row>
    <row r="156" spans="1:7" x14ac:dyDescent="0.2">
      <c r="A156" s="45"/>
      <c r="B156" s="47" t="s">
        <v>60</v>
      </c>
      <c r="C156" s="52" t="s">
        <v>2</v>
      </c>
      <c r="D156" s="55">
        <f>2.5*D153</f>
        <v>18750</v>
      </c>
      <c r="E156" s="62">
        <f>E27</f>
        <v>2.06</v>
      </c>
      <c r="F156" s="57">
        <f t="shared" si="13"/>
        <v>38625</v>
      </c>
      <c r="G156" s="58"/>
    </row>
    <row r="157" spans="1:7" x14ac:dyDescent="0.2">
      <c r="A157" s="45"/>
      <c r="B157" s="47"/>
      <c r="C157" s="47"/>
      <c r="D157" s="62"/>
      <c r="E157" s="86" t="s">
        <v>45</v>
      </c>
      <c r="F157" s="72">
        <f>SUM(F153:F156)</f>
        <v>154725</v>
      </c>
      <c r="G157" s="53"/>
    </row>
    <row r="158" spans="1:7" x14ac:dyDescent="0.2">
      <c r="A158" s="45"/>
      <c r="B158" s="47"/>
      <c r="C158" s="47"/>
      <c r="D158" s="62"/>
      <c r="E158" s="73"/>
      <c r="F158" s="74"/>
      <c r="G158" s="53"/>
    </row>
    <row r="159" spans="1:7" ht="25.5" x14ac:dyDescent="0.2">
      <c r="A159" s="26" t="s">
        <v>21</v>
      </c>
      <c r="B159" s="27" t="s">
        <v>20</v>
      </c>
      <c r="C159" s="28" t="s">
        <v>19</v>
      </c>
      <c r="D159" s="29" t="s">
        <v>18</v>
      </c>
      <c r="E159" s="85" t="s">
        <v>17</v>
      </c>
      <c r="F159" s="29" t="s">
        <v>16</v>
      </c>
      <c r="G159" s="53"/>
    </row>
    <row r="160" spans="1:7" x14ac:dyDescent="0.2">
      <c r="A160" s="45" t="s">
        <v>39</v>
      </c>
      <c r="B160" s="49" t="s">
        <v>13</v>
      </c>
      <c r="C160" s="47"/>
      <c r="D160" s="62"/>
      <c r="E160" s="62"/>
      <c r="F160" s="63"/>
      <c r="G160" s="53"/>
    </row>
    <row r="161" spans="1:7" x14ac:dyDescent="0.2">
      <c r="A161" s="45" t="s">
        <v>40</v>
      </c>
      <c r="B161" s="49" t="s">
        <v>81</v>
      </c>
      <c r="C161" s="52"/>
      <c r="D161" s="55"/>
      <c r="E161" s="62"/>
      <c r="F161" s="63"/>
      <c r="G161" s="53"/>
    </row>
    <row r="162" spans="1:7" x14ac:dyDescent="0.2">
      <c r="A162" s="45"/>
      <c r="B162" s="49" t="s">
        <v>1</v>
      </c>
      <c r="C162" s="52"/>
      <c r="D162" s="55"/>
      <c r="E162" s="62"/>
      <c r="F162" s="63"/>
      <c r="G162" s="53"/>
    </row>
    <row r="163" spans="1:7" x14ac:dyDescent="0.2">
      <c r="A163" s="45"/>
      <c r="B163" s="47" t="s">
        <v>56</v>
      </c>
      <c r="C163" s="52" t="s">
        <v>2</v>
      </c>
      <c r="D163" s="55">
        <f>2400*1.25</f>
        <v>3000</v>
      </c>
      <c r="E163" s="62">
        <f>E24</f>
        <v>5.16</v>
      </c>
      <c r="F163" s="57">
        <f t="shared" ref="F163:F166" si="14">D163*E163</f>
        <v>15480</v>
      </c>
      <c r="G163" s="58"/>
    </row>
    <row r="164" spans="1:7" x14ac:dyDescent="0.2">
      <c r="A164" s="45"/>
      <c r="B164" s="47" t="s">
        <v>58</v>
      </c>
      <c r="C164" s="52" t="s">
        <v>2</v>
      </c>
      <c r="D164" s="55">
        <f>D163*1.5</f>
        <v>4500</v>
      </c>
      <c r="E164" s="62">
        <f>E25</f>
        <v>3.44</v>
      </c>
      <c r="F164" s="57">
        <f t="shared" si="14"/>
        <v>15480</v>
      </c>
      <c r="G164" s="58"/>
    </row>
    <row r="165" spans="1:7" x14ac:dyDescent="0.2">
      <c r="A165" s="45"/>
      <c r="B165" s="47" t="s">
        <v>59</v>
      </c>
      <c r="C165" s="52" t="s">
        <v>2</v>
      </c>
      <c r="D165" s="55">
        <f>2*D163</f>
        <v>6000</v>
      </c>
      <c r="E165" s="62">
        <f>E26</f>
        <v>2.58</v>
      </c>
      <c r="F165" s="57">
        <f t="shared" si="14"/>
        <v>15480</v>
      </c>
      <c r="G165" s="58"/>
    </row>
    <row r="166" spans="1:7" x14ac:dyDescent="0.2">
      <c r="A166" s="45"/>
      <c r="B166" s="47" t="s">
        <v>60</v>
      </c>
      <c r="C166" s="52" t="s">
        <v>2</v>
      </c>
      <c r="D166" s="55">
        <f>2.5*D163</f>
        <v>7500</v>
      </c>
      <c r="E166" s="62">
        <f>E27</f>
        <v>2.06</v>
      </c>
      <c r="F166" s="57">
        <f t="shared" si="14"/>
        <v>15450</v>
      </c>
      <c r="G166" s="58"/>
    </row>
    <row r="167" spans="1:7" x14ac:dyDescent="0.2">
      <c r="A167" s="45"/>
      <c r="B167" s="47"/>
      <c r="C167" s="52"/>
      <c r="D167" s="60"/>
      <c r="E167" s="86" t="s">
        <v>46</v>
      </c>
      <c r="F167" s="72">
        <f>SUM(F163:F166)</f>
        <v>61890</v>
      </c>
      <c r="G167" s="53"/>
    </row>
    <row r="168" spans="1:7" x14ac:dyDescent="0.2">
      <c r="A168" s="45"/>
      <c r="B168" s="47"/>
      <c r="C168" s="52"/>
      <c r="D168" s="60"/>
      <c r="E168" s="73"/>
      <c r="F168" s="74"/>
      <c r="G168" s="53"/>
    </row>
    <row r="169" spans="1:7" ht="25.5" x14ac:dyDescent="0.2">
      <c r="A169" s="26" t="s">
        <v>21</v>
      </c>
      <c r="B169" s="27" t="s">
        <v>20</v>
      </c>
      <c r="C169" s="28" t="s">
        <v>19</v>
      </c>
      <c r="D169" s="29" t="s">
        <v>18</v>
      </c>
      <c r="E169" s="85" t="s">
        <v>17</v>
      </c>
      <c r="F169" s="29" t="s">
        <v>16</v>
      </c>
      <c r="G169" s="53"/>
    </row>
    <row r="170" spans="1:7" x14ac:dyDescent="0.2">
      <c r="A170" s="45" t="s">
        <v>48</v>
      </c>
      <c r="B170" s="49" t="s">
        <v>14</v>
      </c>
      <c r="C170" s="52"/>
      <c r="D170" s="60"/>
      <c r="E170" s="62"/>
      <c r="F170" s="63"/>
      <c r="G170" s="53"/>
    </row>
    <row r="171" spans="1:7" x14ac:dyDescent="0.2">
      <c r="A171" s="45" t="s">
        <v>49</v>
      </c>
      <c r="B171" s="49" t="s">
        <v>82</v>
      </c>
      <c r="C171" s="52"/>
      <c r="D171" s="60"/>
      <c r="E171" s="62"/>
      <c r="F171" s="63"/>
      <c r="G171" s="53"/>
    </row>
    <row r="172" spans="1:7" x14ac:dyDescent="0.2">
      <c r="A172" s="45"/>
      <c r="B172" s="49" t="s">
        <v>1</v>
      </c>
      <c r="C172" s="52"/>
      <c r="D172" s="60"/>
      <c r="E172" s="62"/>
      <c r="F172" s="63"/>
      <c r="G172" s="53"/>
    </row>
    <row r="173" spans="1:7" x14ac:dyDescent="0.2">
      <c r="A173" s="45"/>
      <c r="B173" s="47" t="s">
        <v>56</v>
      </c>
      <c r="C173" s="52" t="s">
        <v>2</v>
      </c>
      <c r="D173" s="55">
        <f>1500*1.25</f>
        <v>1875</v>
      </c>
      <c r="E173" s="56">
        <f>E24</f>
        <v>5.16</v>
      </c>
      <c r="F173" s="57">
        <f t="shared" ref="F173:F176" si="15">D173*E173</f>
        <v>9675</v>
      </c>
      <c r="G173" s="58"/>
    </row>
    <row r="174" spans="1:7" x14ac:dyDescent="0.2">
      <c r="A174" s="45"/>
      <c r="B174" s="47" t="s">
        <v>58</v>
      </c>
      <c r="C174" s="52" t="s">
        <v>2</v>
      </c>
      <c r="D174" s="55">
        <f>D173*1.5</f>
        <v>2812.5</v>
      </c>
      <c r="E174" s="56">
        <f t="shared" ref="E174:E176" si="16">E25</f>
        <v>3.44</v>
      </c>
      <c r="F174" s="57">
        <f t="shared" si="15"/>
        <v>9675</v>
      </c>
      <c r="G174" s="58"/>
    </row>
    <row r="175" spans="1:7" x14ac:dyDescent="0.2">
      <c r="A175" s="45"/>
      <c r="B175" s="47" t="s">
        <v>59</v>
      </c>
      <c r="C175" s="52" t="s">
        <v>2</v>
      </c>
      <c r="D175" s="55">
        <f>2*D173</f>
        <v>3750</v>
      </c>
      <c r="E175" s="56">
        <f t="shared" si="16"/>
        <v>2.58</v>
      </c>
      <c r="F175" s="57">
        <f t="shared" si="15"/>
        <v>9675</v>
      </c>
      <c r="G175" s="58"/>
    </row>
    <row r="176" spans="1:7" x14ac:dyDescent="0.2">
      <c r="A176" s="45"/>
      <c r="B176" s="47" t="s">
        <v>60</v>
      </c>
      <c r="C176" s="52" t="s">
        <v>2</v>
      </c>
      <c r="D176" s="55">
        <f>2.5*D173</f>
        <v>4687.5</v>
      </c>
      <c r="E176" s="56">
        <f t="shared" si="16"/>
        <v>2.06</v>
      </c>
      <c r="F176" s="57">
        <f t="shared" si="15"/>
        <v>9656.25</v>
      </c>
      <c r="G176" s="58"/>
    </row>
    <row r="177" spans="1:7" x14ac:dyDescent="0.2">
      <c r="A177" s="45"/>
      <c r="B177" s="47"/>
      <c r="C177" s="47"/>
      <c r="D177" s="77"/>
      <c r="E177" s="71" t="s">
        <v>47</v>
      </c>
      <c r="F177" s="72">
        <f>SUM(F173:F176)</f>
        <v>38681.25</v>
      </c>
      <c r="G177" s="53"/>
    </row>
    <row r="178" spans="1:7" x14ac:dyDescent="0.2">
      <c r="A178" s="45"/>
      <c r="B178" s="47"/>
      <c r="C178" s="47"/>
      <c r="D178" s="77"/>
      <c r="E178" s="73"/>
      <c r="F178" s="74"/>
      <c r="G178" s="53"/>
    </row>
    <row r="179" spans="1:7" x14ac:dyDescent="0.2">
      <c r="A179" s="45"/>
      <c r="B179" s="47"/>
      <c r="C179" s="47"/>
      <c r="D179" s="77"/>
      <c r="E179" s="62"/>
      <c r="F179" s="63"/>
      <c r="G179" s="53"/>
    </row>
    <row r="180" spans="1:7" x14ac:dyDescent="0.2">
      <c r="A180" s="45"/>
      <c r="B180" s="47"/>
      <c r="C180" s="47"/>
      <c r="D180" s="77"/>
      <c r="E180" s="81"/>
      <c r="F180" s="73"/>
      <c r="G180" s="53"/>
    </row>
    <row r="181" spans="1:7" x14ac:dyDescent="0.2">
      <c r="A181" s="45"/>
      <c r="B181" s="47"/>
      <c r="C181" s="47"/>
      <c r="D181" s="77"/>
      <c r="E181" s="62"/>
      <c r="F181" s="63"/>
      <c r="G181" s="53"/>
    </row>
    <row r="182" spans="1:7" x14ac:dyDescent="0.2">
      <c r="A182" s="45"/>
      <c r="B182" s="82"/>
      <c r="C182" s="47"/>
      <c r="D182" s="128"/>
      <c r="E182" s="128"/>
      <c r="F182" s="73"/>
      <c r="G182" s="53"/>
    </row>
    <row r="183" spans="1:7" x14ac:dyDescent="0.2">
      <c r="A183" s="45"/>
      <c r="B183" s="47"/>
      <c r="C183" s="47"/>
      <c r="D183" s="47"/>
      <c r="E183" s="47"/>
      <c r="F183" s="53"/>
      <c r="G183" s="53"/>
    </row>
    <row r="184" spans="1:7" x14ac:dyDescent="0.2">
      <c r="A184" s="45"/>
      <c r="B184" s="47"/>
      <c r="C184" s="47"/>
      <c r="D184" s="47"/>
      <c r="E184" s="47"/>
      <c r="F184" s="53"/>
      <c r="G184" s="53"/>
    </row>
    <row r="185" spans="1:7" x14ac:dyDescent="0.2">
      <c r="A185" s="45"/>
      <c r="B185" s="47"/>
      <c r="C185" s="47"/>
      <c r="D185" s="47"/>
      <c r="E185" s="47"/>
      <c r="F185" s="53"/>
      <c r="G185" s="53"/>
    </row>
    <row r="186" spans="1:7" x14ac:dyDescent="0.2">
      <c r="A186" s="45"/>
      <c r="B186" s="47"/>
      <c r="C186" s="47"/>
      <c r="D186" s="47"/>
      <c r="E186" s="47"/>
      <c r="F186" s="53"/>
      <c r="G186" s="53"/>
    </row>
    <row r="187" spans="1:7" x14ac:dyDescent="0.2">
      <c r="A187" s="45"/>
      <c r="B187" s="47"/>
      <c r="C187" s="47"/>
      <c r="D187" s="47"/>
      <c r="E187" s="47"/>
      <c r="F187" s="53"/>
      <c r="G187" s="53"/>
    </row>
    <row r="188" spans="1:7" x14ac:dyDescent="0.2">
      <c r="A188" s="45"/>
      <c r="B188" s="47"/>
      <c r="C188" s="47"/>
      <c r="D188" s="47"/>
      <c r="E188" s="47"/>
      <c r="F188" s="53"/>
      <c r="G188" s="53"/>
    </row>
    <row r="189" spans="1:7" x14ac:dyDescent="0.2">
      <c r="A189" s="45"/>
      <c r="B189" s="47"/>
      <c r="C189" s="47"/>
      <c r="D189" s="47"/>
      <c r="E189" s="47"/>
      <c r="F189" s="53"/>
      <c r="G189" s="53"/>
    </row>
    <row r="190" spans="1:7" x14ac:dyDescent="0.2">
      <c r="A190" s="45"/>
      <c r="B190" s="47"/>
      <c r="C190" s="47"/>
      <c r="D190" s="47"/>
      <c r="E190" s="47"/>
      <c r="F190" s="53"/>
      <c r="G190" s="53"/>
    </row>
    <row r="191" spans="1:7" x14ac:dyDescent="0.2">
      <c r="A191" s="45"/>
      <c r="B191" s="47"/>
      <c r="C191" s="47"/>
      <c r="D191" s="47"/>
      <c r="E191" s="47"/>
      <c r="F191" s="53"/>
      <c r="G191" s="53"/>
    </row>
    <row r="192" spans="1:7" x14ac:dyDescent="0.2">
      <c r="A192" s="45"/>
      <c r="B192" s="47"/>
      <c r="C192" s="47"/>
      <c r="D192" s="47"/>
      <c r="E192" s="47"/>
      <c r="F192" s="53"/>
      <c r="G192" s="53"/>
    </row>
    <row r="193" spans="1:7" x14ac:dyDescent="0.2">
      <c r="A193" s="45"/>
      <c r="B193" s="47"/>
      <c r="C193" s="47"/>
      <c r="D193" s="47"/>
      <c r="E193" s="47"/>
      <c r="F193" s="53"/>
      <c r="G193" s="53"/>
    </row>
    <row r="194" spans="1:7" x14ac:dyDescent="0.2">
      <c r="A194" s="45"/>
      <c r="B194" s="47"/>
      <c r="C194" s="47"/>
      <c r="D194" s="47"/>
      <c r="E194" s="47"/>
      <c r="F194" s="53"/>
      <c r="G194" s="53"/>
    </row>
    <row r="195" spans="1:7" x14ac:dyDescent="0.2">
      <c r="A195" s="45"/>
      <c r="B195" s="47"/>
      <c r="C195" s="47"/>
      <c r="D195" s="47"/>
      <c r="E195" s="47"/>
      <c r="F195" s="53"/>
      <c r="G195" s="53"/>
    </row>
    <row r="196" spans="1:7" x14ac:dyDescent="0.2">
      <c r="A196" s="45"/>
      <c r="B196" s="47"/>
      <c r="C196" s="47"/>
      <c r="D196" s="47"/>
      <c r="E196" s="47"/>
      <c r="F196" s="53"/>
      <c r="G196" s="53"/>
    </row>
    <row r="197" spans="1:7" x14ac:dyDescent="0.2">
      <c r="A197" s="45"/>
      <c r="B197" s="47"/>
      <c r="C197" s="47"/>
      <c r="D197" s="47"/>
      <c r="E197" s="47"/>
      <c r="F197" s="53"/>
      <c r="G197" s="53"/>
    </row>
    <row r="198" spans="1:7" x14ac:dyDescent="0.2">
      <c r="A198" s="45"/>
      <c r="B198" s="47"/>
      <c r="C198" s="47"/>
      <c r="D198" s="47"/>
      <c r="E198" s="47"/>
      <c r="F198" s="53"/>
      <c r="G198" s="53"/>
    </row>
    <row r="199" spans="1:7" x14ac:dyDescent="0.2">
      <c r="A199" s="45"/>
      <c r="B199" s="47"/>
      <c r="C199" s="47"/>
      <c r="D199" s="47"/>
      <c r="E199" s="47"/>
      <c r="F199" s="53"/>
      <c r="G199" s="53"/>
    </row>
    <row r="200" spans="1:7" x14ac:dyDescent="0.2">
      <c r="A200" s="45"/>
      <c r="B200" s="47"/>
      <c r="C200" s="47"/>
      <c r="D200" s="47"/>
      <c r="E200" s="47"/>
      <c r="F200" s="53"/>
      <c r="G200" s="53"/>
    </row>
    <row r="201" spans="1:7" x14ac:dyDescent="0.2">
      <c r="A201" s="45"/>
      <c r="B201" s="47"/>
      <c r="C201" s="47"/>
      <c r="D201" s="47"/>
      <c r="E201" s="47"/>
      <c r="F201" s="53"/>
      <c r="G201" s="53"/>
    </row>
    <row r="202" spans="1:7" x14ac:dyDescent="0.2">
      <c r="A202" s="45"/>
      <c r="B202" s="47"/>
      <c r="C202" s="47"/>
      <c r="D202" s="47"/>
      <c r="E202" s="47"/>
      <c r="F202" s="53"/>
      <c r="G202" s="53"/>
    </row>
    <row r="203" spans="1:7" x14ac:dyDescent="0.2">
      <c r="A203" s="45"/>
      <c r="B203" s="47"/>
      <c r="C203" s="47"/>
      <c r="D203" s="47"/>
      <c r="E203" s="47"/>
      <c r="F203" s="53"/>
      <c r="G203" s="53"/>
    </row>
    <row r="204" spans="1:7" x14ac:dyDescent="0.2">
      <c r="A204" s="45"/>
      <c r="B204" s="47"/>
      <c r="C204" s="47"/>
      <c r="D204" s="47"/>
      <c r="E204" s="47"/>
      <c r="F204" s="53"/>
      <c r="G204" s="53"/>
    </row>
    <row r="205" spans="1:7" x14ac:dyDescent="0.2">
      <c r="A205" s="45"/>
      <c r="B205" s="47"/>
      <c r="C205" s="47"/>
      <c r="D205" s="47"/>
      <c r="E205" s="47"/>
      <c r="F205" s="53"/>
      <c r="G205" s="53"/>
    </row>
    <row r="206" spans="1:7" x14ac:dyDescent="0.2">
      <c r="A206" s="45"/>
      <c r="B206" s="47"/>
      <c r="C206" s="47"/>
      <c r="D206" s="47"/>
      <c r="E206" s="47"/>
      <c r="F206" s="53"/>
      <c r="G206" s="53"/>
    </row>
    <row r="207" spans="1:7" x14ac:dyDescent="0.2">
      <c r="A207" s="45"/>
      <c r="B207" s="47"/>
      <c r="C207" s="47"/>
      <c r="D207" s="47"/>
      <c r="E207" s="47"/>
      <c r="F207" s="53"/>
      <c r="G207" s="53"/>
    </row>
    <row r="208" spans="1:7" x14ac:dyDescent="0.2">
      <c r="A208" s="45"/>
      <c r="B208" s="47"/>
      <c r="C208" s="47"/>
      <c r="D208" s="47"/>
      <c r="E208" s="47"/>
      <c r="F208" s="53"/>
      <c r="G208" s="53"/>
    </row>
    <row r="209" spans="1:7" x14ac:dyDescent="0.2">
      <c r="A209" s="45"/>
      <c r="B209" s="47"/>
      <c r="C209" s="47"/>
      <c r="D209" s="47"/>
      <c r="E209" s="47"/>
      <c r="F209" s="53"/>
      <c r="G209" s="53"/>
    </row>
    <row r="210" spans="1:7" x14ac:dyDescent="0.2">
      <c r="A210" s="45"/>
      <c r="B210" s="47"/>
      <c r="C210" s="47"/>
      <c r="D210" s="47"/>
      <c r="E210" s="47"/>
      <c r="F210" s="53"/>
      <c r="G210" s="53"/>
    </row>
    <row r="211" spans="1:7" x14ac:dyDescent="0.2">
      <c r="A211" s="45"/>
      <c r="B211" s="47"/>
      <c r="C211" s="47"/>
      <c r="D211" s="47"/>
      <c r="E211" s="47"/>
      <c r="F211" s="53"/>
      <c r="G211" s="53"/>
    </row>
    <row r="212" spans="1:7" x14ac:dyDescent="0.2">
      <c r="A212" s="45"/>
      <c r="B212" s="47"/>
      <c r="C212" s="47"/>
      <c r="D212" s="47"/>
      <c r="E212" s="47"/>
      <c r="F212" s="53"/>
      <c r="G212" s="53"/>
    </row>
    <row r="213" spans="1:7" x14ac:dyDescent="0.2">
      <c r="A213" s="45"/>
      <c r="B213" s="47"/>
      <c r="C213" s="47"/>
      <c r="D213" s="47"/>
      <c r="E213" s="47"/>
      <c r="F213" s="53"/>
      <c r="G213" s="53"/>
    </row>
    <row r="214" spans="1:7" x14ac:dyDescent="0.2">
      <c r="A214" s="45"/>
      <c r="B214" s="47"/>
      <c r="C214" s="47"/>
      <c r="D214" s="47"/>
      <c r="E214" s="47"/>
      <c r="F214" s="53"/>
      <c r="G214" s="53"/>
    </row>
    <row r="215" spans="1:7" x14ac:dyDescent="0.2">
      <c r="A215" s="45"/>
      <c r="B215" s="47"/>
      <c r="C215" s="47"/>
      <c r="D215" s="47"/>
      <c r="E215" s="47"/>
      <c r="F215" s="53"/>
      <c r="G215" s="53"/>
    </row>
    <row r="216" spans="1:7" x14ac:dyDescent="0.2">
      <c r="A216" s="45"/>
      <c r="B216" s="47"/>
      <c r="C216" s="47"/>
      <c r="D216" s="47"/>
      <c r="E216" s="47"/>
      <c r="F216" s="53"/>
      <c r="G216" s="53"/>
    </row>
    <row r="217" spans="1:7" x14ac:dyDescent="0.2">
      <c r="A217" s="45"/>
      <c r="B217" s="47"/>
      <c r="C217" s="47"/>
      <c r="D217" s="47"/>
      <c r="E217" s="47"/>
      <c r="F217" s="53"/>
      <c r="G217" s="53"/>
    </row>
    <row r="218" spans="1:7" x14ac:dyDescent="0.2">
      <c r="A218" s="45"/>
      <c r="B218" s="47"/>
      <c r="C218" s="47"/>
      <c r="D218" s="47"/>
      <c r="E218" s="47"/>
      <c r="F218" s="53"/>
      <c r="G218" s="53"/>
    </row>
    <row r="219" spans="1:7" x14ac:dyDescent="0.2">
      <c r="A219" s="45"/>
      <c r="B219" s="47"/>
      <c r="C219" s="47"/>
      <c r="D219" s="47"/>
      <c r="E219" s="47"/>
      <c r="F219" s="53"/>
      <c r="G219" s="53"/>
    </row>
    <row r="220" spans="1:7" x14ac:dyDescent="0.2">
      <c r="A220" s="45"/>
      <c r="B220" s="47"/>
      <c r="C220" s="47"/>
      <c r="D220" s="47"/>
      <c r="E220" s="47"/>
      <c r="F220" s="53"/>
      <c r="G220" s="53"/>
    </row>
    <row r="221" spans="1:7" x14ac:dyDescent="0.2">
      <c r="A221" s="45"/>
      <c r="B221" s="47"/>
      <c r="C221" s="47"/>
      <c r="D221" s="47"/>
      <c r="E221" s="47"/>
      <c r="F221" s="53"/>
      <c r="G221" s="53"/>
    </row>
    <row r="222" spans="1:7" x14ac:dyDescent="0.2">
      <c r="A222" s="45"/>
      <c r="B222" s="47"/>
      <c r="C222" s="47"/>
      <c r="D222" s="47"/>
      <c r="E222" s="47"/>
      <c r="F222" s="53"/>
      <c r="G222" s="53"/>
    </row>
    <row r="223" spans="1:7" x14ac:dyDescent="0.2">
      <c r="A223" s="45"/>
      <c r="B223" s="47"/>
      <c r="C223" s="47"/>
      <c r="D223" s="47"/>
      <c r="E223" s="47"/>
      <c r="F223" s="53"/>
      <c r="G223" s="53"/>
    </row>
    <row r="224" spans="1:7" x14ac:dyDescent="0.2">
      <c r="A224" s="45"/>
      <c r="B224" s="47"/>
      <c r="C224" s="47"/>
      <c r="D224" s="47"/>
      <c r="E224" s="47"/>
      <c r="F224" s="53"/>
      <c r="G224" s="53"/>
    </row>
    <row r="225" spans="1:7" x14ac:dyDescent="0.2">
      <c r="A225" s="45"/>
      <c r="B225" s="47"/>
      <c r="C225" s="47"/>
      <c r="D225" s="47"/>
      <c r="E225" s="47"/>
      <c r="F225" s="53"/>
      <c r="G225" s="53"/>
    </row>
    <row r="226" spans="1:7" x14ac:dyDescent="0.2">
      <c r="A226" s="45"/>
      <c r="B226" s="47"/>
      <c r="C226" s="47"/>
      <c r="D226" s="47"/>
      <c r="E226" s="47"/>
      <c r="F226" s="53"/>
      <c r="G226" s="53"/>
    </row>
    <row r="227" spans="1:7" x14ac:dyDescent="0.2">
      <c r="A227" s="45"/>
      <c r="B227" s="47"/>
      <c r="C227" s="47"/>
      <c r="D227" s="47"/>
      <c r="E227" s="47"/>
      <c r="F227" s="53"/>
      <c r="G227" s="53"/>
    </row>
    <row r="228" spans="1:7" x14ac:dyDescent="0.2">
      <c r="A228" s="45"/>
      <c r="B228" s="47"/>
      <c r="C228" s="47"/>
      <c r="D228" s="47"/>
      <c r="E228" s="47"/>
      <c r="F228" s="53"/>
      <c r="G228" s="53"/>
    </row>
    <row r="229" spans="1:7" x14ac:dyDescent="0.2">
      <c r="A229" s="45"/>
      <c r="B229" s="47"/>
      <c r="C229" s="47"/>
      <c r="D229" s="47"/>
      <c r="E229" s="47"/>
      <c r="F229" s="53"/>
      <c r="G229" s="53"/>
    </row>
    <row r="230" spans="1:7" x14ac:dyDescent="0.2">
      <c r="A230" s="45"/>
      <c r="B230" s="47"/>
      <c r="C230" s="47"/>
      <c r="D230" s="47"/>
      <c r="E230" s="47"/>
      <c r="F230" s="53"/>
      <c r="G230" s="53"/>
    </row>
    <row r="231" spans="1:7" x14ac:dyDescent="0.2">
      <c r="A231" s="45"/>
      <c r="B231" s="47"/>
      <c r="C231" s="47"/>
      <c r="D231" s="47"/>
      <c r="E231" s="47"/>
      <c r="F231" s="53"/>
      <c r="G231" s="53"/>
    </row>
    <row r="232" spans="1:7" x14ac:dyDescent="0.2">
      <c r="A232" s="45"/>
      <c r="B232" s="47"/>
      <c r="C232" s="47"/>
      <c r="D232" s="47"/>
      <c r="E232" s="47"/>
      <c r="F232" s="53"/>
      <c r="G232" s="53"/>
    </row>
    <row r="233" spans="1:7" x14ac:dyDescent="0.2">
      <c r="A233" s="45"/>
      <c r="B233" s="47"/>
      <c r="C233" s="47"/>
      <c r="D233" s="47"/>
      <c r="E233" s="47"/>
      <c r="F233" s="53"/>
      <c r="G233" s="53"/>
    </row>
    <row r="234" spans="1:7" x14ac:dyDescent="0.2">
      <c r="A234" s="45"/>
      <c r="B234" s="47"/>
      <c r="C234" s="47"/>
      <c r="D234" s="47"/>
      <c r="E234" s="47"/>
      <c r="F234" s="53"/>
      <c r="G234" s="53"/>
    </row>
    <row r="235" spans="1:7" x14ac:dyDescent="0.2">
      <c r="A235" s="45"/>
      <c r="B235" s="47"/>
      <c r="C235" s="47"/>
      <c r="D235" s="47"/>
      <c r="E235" s="47"/>
      <c r="F235" s="53"/>
      <c r="G235" s="53"/>
    </row>
    <row r="236" spans="1:7" x14ac:dyDescent="0.2">
      <c r="A236" s="45"/>
      <c r="B236" s="47"/>
      <c r="C236" s="47"/>
      <c r="D236" s="47"/>
      <c r="E236" s="47"/>
      <c r="F236" s="53"/>
      <c r="G236" s="53"/>
    </row>
    <row r="237" spans="1:7" x14ac:dyDescent="0.2">
      <c r="A237" s="45"/>
      <c r="B237" s="47"/>
      <c r="C237" s="47"/>
      <c r="D237" s="47"/>
      <c r="E237" s="47"/>
      <c r="F237" s="53"/>
      <c r="G237" s="53"/>
    </row>
    <row r="238" spans="1:7" x14ac:dyDescent="0.2">
      <c r="A238" s="45"/>
      <c r="B238" s="47"/>
      <c r="C238" s="47"/>
      <c r="D238" s="47"/>
      <c r="E238" s="47"/>
      <c r="F238" s="53"/>
      <c r="G238" s="53"/>
    </row>
    <row r="239" spans="1:7" x14ac:dyDescent="0.2">
      <c r="A239" s="45"/>
      <c r="B239" s="47"/>
      <c r="C239" s="47"/>
      <c r="D239" s="47"/>
      <c r="E239" s="47"/>
      <c r="F239" s="53"/>
      <c r="G239" s="53"/>
    </row>
    <row r="240" spans="1:7" x14ac:dyDescent="0.2">
      <c r="A240" s="45"/>
      <c r="B240" s="47"/>
      <c r="C240" s="47"/>
      <c r="D240" s="47"/>
      <c r="E240" s="47"/>
      <c r="F240" s="53"/>
      <c r="G240" s="53"/>
    </row>
    <row r="241" spans="1:7" x14ac:dyDescent="0.2">
      <c r="A241" s="45"/>
      <c r="B241" s="47"/>
      <c r="C241" s="47"/>
      <c r="D241" s="47"/>
      <c r="E241" s="47"/>
      <c r="F241" s="53"/>
      <c r="G241" s="53"/>
    </row>
    <row r="242" spans="1:7" x14ac:dyDescent="0.2">
      <c r="A242" s="45"/>
      <c r="B242" s="47"/>
      <c r="C242" s="47"/>
      <c r="D242" s="47"/>
      <c r="E242" s="47"/>
      <c r="F242" s="53"/>
      <c r="G242" s="53"/>
    </row>
    <row r="243" spans="1:7" x14ac:dyDescent="0.2">
      <c r="A243" s="45"/>
      <c r="B243" s="47"/>
      <c r="C243" s="47"/>
      <c r="D243" s="47"/>
      <c r="E243" s="47"/>
      <c r="F243" s="53"/>
      <c r="G243" s="53"/>
    </row>
    <row r="244" spans="1:7" x14ac:dyDescent="0.2">
      <c r="A244" s="45"/>
      <c r="B244" s="47"/>
      <c r="C244" s="47"/>
      <c r="D244" s="47"/>
      <c r="E244" s="47"/>
      <c r="F244" s="53"/>
      <c r="G244" s="53"/>
    </row>
  </sheetData>
  <sheetProtection algorithmName="SHA-512" hashValue="H2CufX4Av1fWVknfobq0mPG7KhMMGbnJgRin/Eh6Q02wbcexWNHG441m6fyDSU20pjQ/aNKfj3/cfbCQEh0+oQ==" saltValue="zciyIS2XbgW3K1EPlJ7YMg==" spinCount="100000" sheet="1" objects="1" scenarios="1"/>
  <mergeCells count="6">
    <mergeCell ref="B36:F36"/>
    <mergeCell ref="A38:F38"/>
    <mergeCell ref="A39:F39"/>
    <mergeCell ref="D182:E182"/>
    <mergeCell ref="A2:F2"/>
    <mergeCell ref="B21:F21"/>
  </mergeCells>
  <pageMargins left="0.78740157480314965" right="0.39370078740157483" top="0.78740157480314965" bottom="0.78740157480314965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Anexo I</vt:lpstr>
      <vt:lpstr>Anexo I-A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HORN VIANNA</dc:creator>
  <cp:lastModifiedBy>EDUARDO HORN VIANNA</cp:lastModifiedBy>
  <cp:lastPrinted>2017-08-08T17:39:33Z</cp:lastPrinted>
  <dcterms:created xsi:type="dcterms:W3CDTF">2017-07-06T19:47:00Z</dcterms:created>
  <dcterms:modified xsi:type="dcterms:W3CDTF">2017-08-21T17:55:37Z</dcterms:modified>
</cp:coreProperties>
</file>