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S:\TABELA TARIFÁRIA - TARIFAS\2026\"/>
    </mc:Choice>
  </mc:AlternateContent>
  <bookViews>
    <workbookView xWindow="-120" yWindow="-120" windowWidth="29040" windowHeight="15720"/>
  </bookViews>
  <sheets>
    <sheet name="CALCULADORA" sheetId="1" r:id="rId1"/>
    <sheet name="TABELA TARIFÁRIA 2026" sheetId="2" state="hidden" r:id="rId2"/>
    <sheet name="TABELA TARIFÁRIA 2025" sheetId="9" state="hidden" r:id="rId3"/>
    <sheet name="TABELA TARIFÁRIA 2025 v1 Março" sheetId="8" state="hidden" r:id="rId4"/>
    <sheet name="TABELA TARIFÁRIA 2024" sheetId="7" state="hidden" r:id="rId5"/>
    <sheet name="TABELA TARIFÁRIA 2023" sheetId="6" state="hidden" r:id="rId6"/>
    <sheet name="TABELA TARIFÁRIA 2022" sheetId="5" state="hidden" r:id="rId7"/>
    <sheet name="TABELA TARIFÁRIA - 2021" sheetId="3" state="hidden" r:id="rId8"/>
    <sheet name="TABELA TARIFÁRIA - 2020" sheetId="4" state="hidden" r:id="rId9"/>
  </sheets>
  <definedNames>
    <definedName name="_xlnm._FilterDatabase" localSheetId="8" hidden="1">'TABELA TARIFÁRIA - 2020'!$B$2:$B$10</definedName>
    <definedName name="_xlnm._FilterDatabase" localSheetId="7" hidden="1">'TABELA TARIFÁRIA - 2021'!$B$2:$B$10</definedName>
    <definedName name="_xlnm._FilterDatabase" localSheetId="6" hidden="1">'TABELA TARIFÁRIA 2022'!$B$2:$B$10</definedName>
    <definedName name="_xlnm._FilterDatabase" localSheetId="5" hidden="1">'TABELA TARIFÁRIA 2023'!$B$2:$B$10</definedName>
    <definedName name="_xlnm._FilterDatabase" localSheetId="4" hidden="1">'TABELA TARIFÁRIA 2024'!$B$2:$B$10</definedName>
    <definedName name="_xlnm._FilterDatabase" localSheetId="2" hidden="1">'TABELA TARIFÁRIA 2025'!$B$2:$B$10</definedName>
    <definedName name="_xlnm._FilterDatabase" localSheetId="1" hidden="1">'TABELA TARIFÁRIA 2026'!$B$2:$B$10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K20" i="1"/>
  <c r="G25" i="1" l="1"/>
  <c r="P25" i="1" s="1"/>
  <c r="G14" i="1" l="1"/>
  <c r="G12" i="1" l="1"/>
  <c r="U4" i="1" l="1"/>
  <c r="F12" i="1"/>
  <c r="H12" i="1"/>
  <c r="I12" i="1"/>
  <c r="K12" i="1"/>
  <c r="L12" i="1"/>
  <c r="M12" i="1" s="1"/>
  <c r="N12" i="1"/>
  <c r="P12" i="1"/>
  <c r="Q12" i="1"/>
  <c r="R12" i="1" s="1"/>
  <c r="S12" i="1"/>
  <c r="U12" i="1"/>
  <c r="V12" i="1"/>
  <c r="W12" i="1" s="1"/>
  <c r="X12" i="1"/>
  <c r="Z12" i="1"/>
  <c r="AA12" i="1"/>
  <c r="AB12" i="1" s="1"/>
  <c r="AC12" i="1"/>
  <c r="AE12" i="1"/>
  <c r="AF12" i="1"/>
  <c r="AG12" i="1" s="1"/>
  <c r="AH12" i="1"/>
  <c r="AJ12" i="1"/>
  <c r="AK12" i="1"/>
  <c r="AL12" i="1" s="1"/>
  <c r="AM12" i="1"/>
  <c r="F14" i="1"/>
  <c r="H14" i="1"/>
  <c r="K14" i="1"/>
  <c r="L14" i="1"/>
  <c r="M14" i="1" s="1"/>
  <c r="P14" i="1"/>
  <c r="Q14" i="1"/>
  <c r="R14" i="1" s="1"/>
  <c r="U14" i="1"/>
  <c r="V14" i="1"/>
  <c r="W14" i="1" s="1"/>
  <c r="Z14" i="1"/>
  <c r="AA14" i="1"/>
  <c r="AB14" i="1" s="1"/>
  <c r="AE14" i="1"/>
  <c r="AF14" i="1"/>
  <c r="AG14" i="1" s="1"/>
  <c r="AJ14" i="1"/>
  <c r="AK14" i="1"/>
  <c r="AL14" i="1" s="1"/>
  <c r="F16" i="1"/>
  <c r="G16" i="1"/>
  <c r="H16" i="1" s="1"/>
  <c r="K16" i="1"/>
  <c r="L16" i="1"/>
  <c r="M16" i="1" s="1"/>
  <c r="P16" i="1"/>
  <c r="Q16" i="1"/>
  <c r="R16" i="1" s="1"/>
  <c r="U16" i="1"/>
  <c r="V16" i="1"/>
  <c r="X16" i="1" s="1"/>
  <c r="Z16" i="1"/>
  <c r="AA16" i="1"/>
  <c r="AC16" i="1" s="1"/>
  <c r="AE16" i="1"/>
  <c r="AF16" i="1"/>
  <c r="AH16" i="1" s="1"/>
  <c r="AJ16" i="1"/>
  <c r="AK16" i="1"/>
  <c r="AM16" i="1" s="1"/>
  <c r="F18" i="1"/>
  <c r="G18" i="1"/>
  <c r="H18" i="1" s="1"/>
  <c r="K18" i="1"/>
  <c r="L18" i="1"/>
  <c r="M18" i="1" s="1"/>
  <c r="F20" i="1"/>
  <c r="G20" i="1"/>
  <c r="H20" i="1" s="1"/>
  <c r="L20" i="1"/>
  <c r="M20" i="1" s="1"/>
  <c r="Q20" i="1"/>
  <c r="R20" i="1" s="1"/>
  <c r="AH4" i="1" l="1"/>
  <c r="AL18" i="1"/>
  <c r="I16" i="1"/>
  <c r="AF22" i="1"/>
  <c r="AG22" i="1" s="1"/>
  <c r="V22" i="1"/>
  <c r="W22" i="1" s="1"/>
  <c r="L22" i="1"/>
  <c r="M22" i="1" s="1"/>
  <c r="X14" i="1"/>
  <c r="X22" i="1" s="1"/>
  <c r="N20" i="1"/>
  <c r="N18" i="1"/>
  <c r="S16" i="1"/>
  <c r="AH14" i="1"/>
  <c r="AH22" i="1" s="1"/>
  <c r="N14" i="1"/>
  <c r="S20" i="1"/>
  <c r="I20" i="1"/>
  <c r="AB18" i="1"/>
  <c r="I18" i="1"/>
  <c r="N16" i="1"/>
  <c r="AM14" i="1"/>
  <c r="AM22" i="1" s="1"/>
  <c r="AC14" i="1"/>
  <c r="AC22" i="1" s="1"/>
  <c r="S14" i="1"/>
  <c r="I14" i="1"/>
  <c r="AK22" i="1"/>
  <c r="AL22" i="1" s="1"/>
  <c r="AA22" i="1"/>
  <c r="AB22" i="1" s="1"/>
  <c r="Q22" i="1"/>
  <c r="R22" i="1" s="1"/>
  <c r="G22" i="1"/>
  <c r="H22" i="1" s="1"/>
  <c r="AG18" i="1"/>
  <c r="W18" i="1"/>
  <c r="S22" i="1" l="1"/>
  <c r="N22" i="1"/>
  <c r="I22" i="1"/>
  <c r="AE25" i="1" l="1"/>
</calcChain>
</file>

<file path=xl/sharedStrings.xml><?xml version="1.0" encoding="utf-8"?>
<sst xmlns="http://schemas.openxmlformats.org/spreadsheetml/2006/main" count="230" uniqueCount="40">
  <si>
    <t>Informações do Usuário</t>
  </si>
  <si>
    <t>Volume Fornecido:</t>
  </si>
  <si>
    <t>Total Unidades:</t>
  </si>
  <si>
    <t>Volume por Unidade:</t>
  </si>
  <si>
    <t>Número de Unidades Autônomas:</t>
  </si>
  <si>
    <t xml:space="preserve">RESIDENCIAL  </t>
  </si>
  <si>
    <t>SOCIAL</t>
  </si>
  <si>
    <t>COMERCIAL</t>
  </si>
  <si>
    <t>MICRO/PEQ. COMÉRCIO</t>
  </si>
  <si>
    <t>INDUSTRIAL</t>
  </si>
  <si>
    <t>PÚBLICO</t>
  </si>
  <si>
    <t>PÚBLICO ESPECIAL</t>
  </si>
  <si>
    <t>TFDI</t>
  </si>
  <si>
    <t>1 a 10m³</t>
  </si>
  <si>
    <t>11 a 25m³</t>
  </si>
  <si>
    <t>26 a 50m³</t>
  </si>
  <si>
    <t>Maior que 50m³</t>
  </si>
  <si>
    <t>SUB-TOTAL</t>
  </si>
  <si>
    <t>Atendimento:</t>
  </si>
  <si>
    <t>Água</t>
  </si>
  <si>
    <t>TOTAL DA FATURA:</t>
  </si>
  <si>
    <t>CATEGORIA</t>
  </si>
  <si>
    <t>1ª FAIXA</t>
  </si>
  <si>
    <t>2ª FAIXA</t>
  </si>
  <si>
    <t>3ª FAIXA</t>
  </si>
  <si>
    <t>4ª FAIXA</t>
  </si>
  <si>
    <t>Atendimento</t>
  </si>
  <si>
    <t>SEM CATEGORIA</t>
  </si>
  <si>
    <t>Esgoto</t>
  </si>
  <si>
    <t>Água + Esgoto</t>
  </si>
  <si>
    <t>FAIXAS</t>
  </si>
  <si>
    <t>MÍN</t>
  </si>
  <si>
    <t>MÁX</t>
  </si>
  <si>
    <t>1ª</t>
  </si>
  <si>
    <t>2ª</t>
  </si>
  <si>
    <t>3ª</t>
  </si>
  <si>
    <t>4ª</t>
  </si>
  <si>
    <t>Unidades</t>
  </si>
  <si>
    <r>
      <t xml:space="preserve">Faixas Tarifárias                                                                                                                           </t>
    </r>
    <r>
      <rPr>
        <sz val="12"/>
        <color indexed="9"/>
        <rFont val="Calibri"/>
        <family val="2"/>
      </rPr>
      <t>(Individual / Total por Categoria)</t>
    </r>
  </si>
  <si>
    <t>CALCULADORA CASAN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</si>
</sst>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&quot; m³&quot;"/>
    <numFmt numFmtId="166" formatCode="0.0000&quot; m³&quot;"/>
    <numFmt numFmtId="167" formatCode="&quot;R$&quot;0.00&quot;/m³&quot;"/>
    <numFmt numFmtId="168" formatCode="&quot;R$&quot;0.00"/>
  </numFmts>
  <fonts count="28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8"/>
      <color indexed="8"/>
      <name val="Calibri"/>
      <family val="2"/>
    </font>
    <font>
      <b/>
      <sz val="11"/>
      <color indexed="9"/>
      <name val="Calibri"/>
      <family val="2"/>
    </font>
    <font>
      <b/>
      <sz val="16"/>
      <color indexed="8"/>
      <name val="Calibri"/>
      <family val="2"/>
    </font>
    <font>
      <b/>
      <sz val="14"/>
      <color indexed="9"/>
      <name val="Calibri"/>
      <family val="2"/>
    </font>
    <font>
      <b/>
      <sz val="20"/>
      <color indexed="56"/>
      <name val="Calibri"/>
      <family val="2"/>
    </font>
    <font>
      <sz val="11"/>
      <name val="Calibri"/>
      <family val="2"/>
    </font>
    <font>
      <b/>
      <sz val="12"/>
      <color indexed="9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2"/>
      <color indexed="9"/>
      <name val="Calibri"/>
      <family val="2"/>
    </font>
    <font>
      <b/>
      <sz val="11"/>
      <color indexed="55"/>
      <name val="Calibri"/>
      <family val="2"/>
    </font>
    <font>
      <sz val="10"/>
      <color indexed="55"/>
      <name val="Calibri"/>
      <family val="2"/>
    </font>
    <font>
      <sz val="14"/>
      <color indexed="8"/>
      <name val="Calibri"/>
      <family val="2"/>
    </font>
    <font>
      <b/>
      <sz val="22"/>
      <name val="Calibri"/>
      <family val="2"/>
    </font>
    <font>
      <sz val="10"/>
      <color indexed="55"/>
      <name val="Calibri"/>
      <family val="2"/>
    </font>
    <font>
      <b/>
      <sz val="10"/>
      <name val="Calibri"/>
      <family val="2"/>
    </font>
    <font>
      <b/>
      <sz val="10"/>
      <color indexed="56"/>
      <name val="Calibri"/>
      <family val="2"/>
    </font>
    <font>
      <b/>
      <sz val="10"/>
      <color indexed="55"/>
      <name val="Calibri"/>
      <family val="2"/>
    </font>
    <font>
      <sz val="9"/>
      <color indexed="55"/>
      <name val="SansSerif"/>
      <charset val="2"/>
    </font>
    <font>
      <sz val="12"/>
      <color indexed="55"/>
      <name val="SansSerif"/>
      <charset val="2"/>
    </font>
    <font>
      <b/>
      <sz val="12"/>
      <color indexed="55"/>
      <name val="Calibri"/>
      <family val="2"/>
    </font>
    <font>
      <sz val="9"/>
      <color indexed="55"/>
      <name val="Arial"/>
      <family val="2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2">
    <xf numFmtId="0" fontId="0" fillId="0" borderId="0" xfId="0"/>
    <xf numFmtId="0" fontId="0" fillId="2" borderId="0" xfId="0" applyFill="1"/>
    <xf numFmtId="0" fontId="5" fillId="3" borderId="0" xfId="0" applyFont="1" applyFill="1" applyAlignment="1">
      <alignment horizontal="left"/>
    </xf>
    <xf numFmtId="0" fontId="0" fillId="4" borderId="0" xfId="0" applyFill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/>
    <xf numFmtId="164" fontId="1" fillId="6" borderId="1" xfId="0" applyNumberFormat="1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  <xf numFmtId="0" fontId="8" fillId="5" borderId="3" xfId="0" applyFont="1" applyFill="1" applyBorder="1"/>
    <xf numFmtId="0" fontId="6" fillId="5" borderId="4" xfId="0" applyFont="1" applyFill="1" applyBorder="1"/>
    <xf numFmtId="0" fontId="6" fillId="5" borderId="4" xfId="0" applyFont="1" applyFill="1" applyBorder="1" applyAlignment="1">
      <alignment horizontal="center"/>
    </xf>
    <xf numFmtId="164" fontId="1" fillId="6" borderId="4" xfId="0" applyNumberFormat="1" applyFont="1" applyFill="1" applyBorder="1" applyAlignment="1">
      <alignment horizontal="center" vertical="center"/>
    </xf>
    <xf numFmtId="164" fontId="1" fillId="6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7" borderId="0" xfId="0" applyFont="1" applyFill="1" applyAlignment="1">
      <alignment horizontal="left"/>
    </xf>
    <xf numFmtId="0" fontId="0" fillId="7" borderId="0" xfId="0" applyFill="1"/>
    <xf numFmtId="0" fontId="4" fillId="7" borderId="0" xfId="0" applyFont="1" applyFill="1"/>
    <xf numFmtId="0" fontId="0" fillId="7" borderId="0" xfId="0" applyFill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center" vertical="center" wrapText="1"/>
    </xf>
    <xf numFmtId="0" fontId="6" fillId="5" borderId="9" xfId="0" applyFont="1" applyFill="1" applyBorder="1"/>
    <xf numFmtId="165" fontId="12" fillId="0" borderId="0" xfId="2" applyNumberFormat="1" applyFont="1" applyFill="1" applyBorder="1" applyAlignment="1">
      <alignment vertical="center"/>
    </xf>
    <xf numFmtId="0" fontId="10" fillId="0" borderId="0" xfId="0" applyFont="1" applyAlignment="1">
      <alignment vertical="top"/>
    </xf>
    <xf numFmtId="0" fontId="2" fillId="0" borderId="10" xfId="0" applyFont="1" applyBorder="1" applyAlignment="1">
      <alignment horizontal="center" vertical="center"/>
    </xf>
    <xf numFmtId="164" fontId="15" fillId="0" borderId="11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164" fontId="15" fillId="0" borderId="0" xfId="1" applyNumberFormat="1" applyFont="1" applyFill="1" applyBorder="1" applyAlignment="1">
      <alignment horizontal="center" vertical="center"/>
    </xf>
    <xf numFmtId="164" fontId="15" fillId="0" borderId="12" xfId="1" applyNumberFormat="1" applyFont="1" applyFill="1" applyBorder="1" applyAlignment="1">
      <alignment horizontal="center" vertical="center"/>
    </xf>
    <xf numFmtId="164" fontId="15" fillId="0" borderId="7" xfId="1" applyNumberFormat="1" applyFont="1" applyFill="1" applyBorder="1" applyAlignment="1">
      <alignment horizontal="center" vertical="center"/>
    </xf>
    <xf numFmtId="166" fontId="12" fillId="0" borderId="0" xfId="2" applyNumberFormat="1" applyFont="1" applyFill="1" applyBorder="1" applyAlignment="1">
      <alignment vertical="center"/>
    </xf>
    <xf numFmtId="165" fontId="12" fillId="0" borderId="0" xfId="2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" fillId="7" borderId="0" xfId="0" applyFont="1" applyFill="1"/>
    <xf numFmtId="0" fontId="20" fillId="0" borderId="0" xfId="0" applyFont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" fillId="0" borderId="0" xfId="0" applyFont="1"/>
    <xf numFmtId="0" fontId="21" fillId="0" borderId="0" xfId="0" applyFont="1" applyAlignment="1">
      <alignment horizontal="center" vertical="center"/>
    </xf>
    <xf numFmtId="0" fontId="23" fillId="7" borderId="0" xfId="0" applyFont="1" applyFill="1"/>
    <xf numFmtId="0" fontId="23" fillId="0" borderId="0" xfId="0" applyFont="1"/>
    <xf numFmtId="0" fontId="23" fillId="4" borderId="0" xfId="0" applyFont="1" applyFill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top"/>
    </xf>
    <xf numFmtId="0" fontId="23" fillId="3" borderId="0" xfId="0" applyFont="1" applyFill="1" applyAlignment="1">
      <alignment horizontal="left"/>
    </xf>
    <xf numFmtId="0" fontId="23" fillId="0" borderId="0" xfId="0" applyFont="1" applyAlignment="1">
      <alignment horizontal="center" wrapText="1"/>
    </xf>
    <xf numFmtId="164" fontId="23" fillId="0" borderId="0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165" fontId="23" fillId="0" borderId="0" xfId="2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22" fillId="0" borderId="11" xfId="1" applyNumberFormat="1" applyFont="1" applyFill="1" applyBorder="1" applyAlignment="1">
      <alignment horizontal="center" vertical="center" wrapText="1"/>
    </xf>
    <xf numFmtId="164" fontId="20" fillId="0" borderId="0" xfId="1" applyNumberFormat="1" applyFont="1" applyFill="1" applyBorder="1" applyAlignment="1">
      <alignment horizontal="center" vertical="center" wrapText="1"/>
    </xf>
    <xf numFmtId="164" fontId="22" fillId="0" borderId="0" xfId="1" applyNumberFormat="1" applyFont="1" applyFill="1" applyBorder="1" applyAlignment="1">
      <alignment horizontal="center" vertical="center" wrapText="1"/>
    </xf>
    <xf numFmtId="168" fontId="26" fillId="0" borderId="13" xfId="0" applyNumberFormat="1" applyFont="1" applyBorder="1" applyAlignment="1">
      <alignment horizontal="center" vertical="center" textRotation="90"/>
    </xf>
    <xf numFmtId="167" fontId="26" fillId="0" borderId="13" xfId="0" applyNumberFormat="1" applyFont="1" applyBorder="1" applyAlignment="1">
      <alignment horizontal="center" vertical="center" textRotation="90"/>
    </xf>
    <xf numFmtId="0" fontId="24" fillId="8" borderId="13" xfId="0" applyFont="1" applyFill="1" applyBorder="1" applyAlignment="1">
      <alignment horizontal="center" vertical="center"/>
    </xf>
    <xf numFmtId="164" fontId="22" fillId="8" borderId="11" xfId="1" applyNumberFormat="1" applyFont="1" applyFill="1" applyBorder="1" applyAlignment="1">
      <alignment horizontal="center" vertical="center" wrapText="1"/>
    </xf>
    <xf numFmtId="164" fontId="25" fillId="8" borderId="11" xfId="1" applyNumberFormat="1" applyFont="1" applyFill="1" applyBorder="1" applyAlignment="1">
      <alignment horizontal="center" vertical="center"/>
    </xf>
    <xf numFmtId="164" fontId="4" fillId="8" borderId="8" xfId="1" applyNumberFormat="1" applyFont="1" applyFill="1" applyBorder="1" applyAlignment="1">
      <alignment horizontal="center" vertical="center" wrapText="1"/>
    </xf>
    <xf numFmtId="164" fontId="24" fillId="8" borderId="13" xfId="1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22" fillId="0" borderId="0" xfId="1" applyNumberFormat="1" applyFont="1" applyFill="1" applyBorder="1" applyAlignment="1">
      <alignment vertical="center" wrapText="1"/>
    </xf>
    <xf numFmtId="164" fontId="15" fillId="0" borderId="0" xfId="1" applyNumberFormat="1" applyFont="1" applyFill="1" applyBorder="1" applyAlignment="1">
      <alignment vertical="center"/>
    </xf>
    <xf numFmtId="167" fontId="26" fillId="0" borderId="0" xfId="0" applyNumberFormat="1" applyFont="1" applyAlignment="1">
      <alignment vertical="center" textRotation="90"/>
    </xf>
    <xf numFmtId="164" fontId="2" fillId="0" borderId="0" xfId="1" applyNumberFormat="1" applyFont="1" applyFill="1" applyBorder="1" applyAlignment="1">
      <alignment vertical="center" wrapText="1"/>
    </xf>
    <xf numFmtId="165" fontId="12" fillId="0" borderId="0" xfId="2" applyNumberFormat="1" applyFont="1" applyFill="1" applyBorder="1" applyAlignment="1">
      <alignment horizontal="centerContinuous" vertical="center" wrapText="1"/>
    </xf>
    <xf numFmtId="165" fontId="13" fillId="0" borderId="0" xfId="2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horizontal="centerContinuous" vertical="center" wrapText="1"/>
    </xf>
    <xf numFmtId="167" fontId="26" fillId="0" borderId="14" xfId="0" applyNumberFormat="1" applyFont="1" applyBorder="1" applyAlignment="1">
      <alignment horizontal="center" vertical="center" textRotation="90"/>
    </xf>
    <xf numFmtId="167" fontId="26" fillId="0" borderId="15" xfId="0" applyNumberFormat="1" applyFont="1" applyBorder="1" applyAlignment="1">
      <alignment horizontal="center" vertical="center" textRotation="90"/>
    </xf>
    <xf numFmtId="167" fontId="26" fillId="0" borderId="16" xfId="0" applyNumberFormat="1" applyFont="1" applyBorder="1" applyAlignment="1">
      <alignment horizontal="center" vertical="center" textRotation="90"/>
    </xf>
    <xf numFmtId="164" fontId="22" fillId="0" borderId="12" xfId="1" applyNumberFormat="1" applyFont="1" applyFill="1" applyBorder="1" applyAlignment="1">
      <alignment horizontal="centerContinuous" vertical="center" wrapText="1"/>
    </xf>
    <xf numFmtId="164" fontId="22" fillId="0" borderId="0" xfId="1" applyNumberFormat="1" applyFont="1" applyFill="1" applyBorder="1" applyAlignment="1">
      <alignment horizontal="centerContinuous" vertical="center" wrapText="1"/>
    </xf>
    <xf numFmtId="164" fontId="22" fillId="0" borderId="7" xfId="1" applyNumberFormat="1" applyFont="1" applyFill="1" applyBorder="1" applyAlignment="1">
      <alignment horizontal="centerContinuous" vertical="center" wrapText="1"/>
    </xf>
    <xf numFmtId="164" fontId="15" fillId="0" borderId="12" xfId="1" applyNumberFormat="1" applyFont="1" applyFill="1" applyBorder="1" applyAlignment="1">
      <alignment horizontal="centerContinuous" vertical="center"/>
    </xf>
    <xf numFmtId="164" fontId="15" fillId="0" borderId="0" xfId="1" applyNumberFormat="1" applyFont="1" applyFill="1" applyBorder="1" applyAlignment="1">
      <alignment horizontal="centerContinuous" vertical="center"/>
    </xf>
    <xf numFmtId="164" fontId="15" fillId="0" borderId="7" xfId="1" applyNumberFormat="1" applyFont="1" applyFill="1" applyBorder="1" applyAlignment="1">
      <alignment horizontal="centerContinuous" vertical="center"/>
    </xf>
    <xf numFmtId="164" fontId="2" fillId="0" borderId="17" xfId="1" applyNumberFormat="1" applyFont="1" applyFill="1" applyBorder="1" applyAlignment="1">
      <alignment horizontal="centerContinuous" vertical="center" wrapText="1"/>
    </xf>
    <xf numFmtId="164" fontId="2" fillId="0" borderId="6" xfId="1" applyNumberFormat="1" applyFont="1" applyFill="1" applyBorder="1" applyAlignment="1">
      <alignment horizontal="centerContinuous" vertical="center" wrapText="1"/>
    </xf>
    <xf numFmtId="164" fontId="2" fillId="0" borderId="18" xfId="1" applyNumberFormat="1" applyFont="1" applyFill="1" applyBorder="1" applyAlignment="1">
      <alignment horizontal="centerContinuous" vertical="center" wrapText="1"/>
    </xf>
    <xf numFmtId="0" fontId="11" fillId="7" borderId="0" xfId="0" applyFont="1" applyFill="1" applyAlignment="1">
      <alignment horizontal="centerContinuous" vertical="center"/>
    </xf>
    <xf numFmtId="0" fontId="11" fillId="7" borderId="6" xfId="0" applyFont="1" applyFill="1" applyBorder="1" applyAlignment="1">
      <alignment horizontal="centerContinuous" vertical="center"/>
    </xf>
    <xf numFmtId="0" fontId="11" fillId="7" borderId="7" xfId="0" applyFont="1" applyFill="1" applyBorder="1" applyAlignment="1">
      <alignment horizontal="centerContinuous" vertical="center"/>
    </xf>
    <xf numFmtId="0" fontId="11" fillId="7" borderId="18" xfId="0" applyFont="1" applyFill="1" applyBorder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0" fillId="7" borderId="0" xfId="0" applyFill="1" applyAlignment="1">
      <alignment horizontal="centerContinuous"/>
    </xf>
    <xf numFmtId="0" fontId="11" fillId="7" borderId="0" xfId="0" applyFont="1" applyFill="1" applyAlignment="1">
      <alignment horizontal="center" vertical="center" textRotation="90" wrapText="1"/>
    </xf>
    <xf numFmtId="0" fontId="8" fillId="7" borderId="0" xfId="0" applyFont="1" applyFill="1" applyAlignment="1">
      <alignment horizontal="center" vertical="center" textRotation="90" wrapText="1"/>
    </xf>
    <xf numFmtId="165" fontId="12" fillId="0" borderId="0" xfId="2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right" vertical="center" wrapText="1"/>
    </xf>
    <xf numFmtId="0" fontId="13" fillId="9" borderId="13" xfId="0" applyFont="1" applyFill="1" applyBorder="1" applyAlignment="1" applyProtection="1">
      <alignment horizontal="center" vertical="center"/>
      <protection locked="0"/>
    </xf>
    <xf numFmtId="0" fontId="13" fillId="9" borderId="11" xfId="0" applyFont="1" applyFill="1" applyBorder="1" applyAlignment="1" applyProtection="1">
      <alignment horizontal="center" vertical="center"/>
      <protection locked="0"/>
    </xf>
    <xf numFmtId="0" fontId="13" fillId="9" borderId="8" xfId="0" applyFont="1" applyFill="1" applyBorder="1" applyAlignment="1" applyProtection="1">
      <alignment horizontal="center" vertical="center"/>
      <protection locked="0"/>
    </xf>
    <xf numFmtId="165" fontId="13" fillId="9" borderId="13" xfId="2" applyNumberFormat="1" applyFont="1" applyFill="1" applyBorder="1" applyAlignment="1" applyProtection="1">
      <alignment horizontal="center" vertical="center"/>
      <protection locked="0"/>
    </xf>
    <xf numFmtId="165" fontId="13" fillId="9" borderId="11" xfId="2" applyNumberFormat="1" applyFont="1" applyFill="1" applyBorder="1" applyAlignment="1" applyProtection="1">
      <alignment horizontal="center" vertical="center"/>
      <protection locked="0"/>
    </xf>
    <xf numFmtId="165" fontId="13" fillId="9" borderId="8" xfId="2" applyNumberFormat="1" applyFont="1" applyFill="1" applyBorder="1" applyAlignment="1" applyProtection="1">
      <alignment horizontal="center" vertical="center"/>
      <protection locked="0"/>
    </xf>
    <xf numFmtId="166" fontId="12" fillId="0" borderId="13" xfId="2" applyNumberFormat="1" applyFont="1" applyFill="1" applyBorder="1" applyAlignment="1">
      <alignment horizontal="center" vertical="center"/>
    </xf>
    <xf numFmtId="166" fontId="12" fillId="0" borderId="11" xfId="2" applyNumberFormat="1" applyFont="1" applyFill="1" applyBorder="1" applyAlignment="1">
      <alignment horizontal="center" vertical="center"/>
    </xf>
    <xf numFmtId="166" fontId="12" fillId="0" borderId="8" xfId="2" applyNumberFormat="1" applyFont="1" applyFill="1" applyBorder="1" applyAlignment="1">
      <alignment horizontal="center" vertical="center"/>
    </xf>
    <xf numFmtId="165" fontId="12" fillId="9" borderId="13" xfId="2" applyNumberFormat="1" applyFont="1" applyFill="1" applyBorder="1" applyAlignment="1" applyProtection="1">
      <alignment horizontal="center" vertical="center"/>
      <protection locked="0"/>
    </xf>
    <xf numFmtId="165" fontId="12" fillId="9" borderId="11" xfId="2" applyNumberFormat="1" applyFont="1" applyFill="1" applyBorder="1" applyAlignment="1" applyProtection="1">
      <alignment horizontal="center" vertical="center"/>
      <protection locked="0"/>
    </xf>
    <xf numFmtId="165" fontId="12" fillId="9" borderId="8" xfId="2" applyNumberFormat="1" applyFont="1" applyFill="1" applyBorder="1" applyAlignment="1" applyProtection="1">
      <alignment horizontal="center" vertical="center"/>
      <protection locked="0"/>
    </xf>
    <xf numFmtId="164" fontId="18" fillId="8" borderId="13" xfId="1" applyNumberFormat="1" applyFont="1" applyFill="1" applyBorder="1" applyAlignment="1">
      <alignment horizontal="center" vertical="center" wrapText="1"/>
    </xf>
    <xf numFmtId="164" fontId="18" fillId="8" borderId="11" xfId="1" applyNumberFormat="1" applyFont="1" applyFill="1" applyBorder="1" applyAlignment="1">
      <alignment horizontal="center" vertical="center" wrapText="1"/>
    </xf>
    <xf numFmtId="164" fontId="18" fillId="8" borderId="8" xfId="1" applyNumberFormat="1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textRotation="90" wrapText="1"/>
    </xf>
    <xf numFmtId="0" fontId="8" fillId="7" borderId="0" xfId="0" applyFont="1" applyFill="1" applyAlignment="1">
      <alignment horizontal="center" vertical="center" textRotation="90" wrapText="1"/>
    </xf>
    <xf numFmtId="1" fontId="12" fillId="0" borderId="13" xfId="2" applyNumberFormat="1" applyFont="1" applyFill="1" applyBorder="1" applyAlignment="1">
      <alignment horizontal="center" vertical="center"/>
    </xf>
    <xf numFmtId="1" fontId="12" fillId="0" borderId="11" xfId="2" applyNumberFormat="1" applyFont="1" applyFill="1" applyBorder="1" applyAlignment="1">
      <alignment horizontal="center" vertical="center"/>
    </xf>
    <xf numFmtId="1" fontId="12" fillId="0" borderId="8" xfId="2" applyNumberFormat="1" applyFont="1" applyFill="1" applyBorder="1" applyAlignment="1">
      <alignment horizontal="center" vertical="center"/>
    </xf>
    <xf numFmtId="165" fontId="12" fillId="0" borderId="0" xfId="2" applyNumberFormat="1" applyFont="1" applyFill="1" applyBorder="1" applyAlignment="1">
      <alignment horizontal="right" vertic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Drop" dropLines="3" dropStyle="combo" dx="16" fmlaLink="'TABELA TARIFÁRIA 2026'!$J$3" fmlaRange="'TABELA TARIFÁRIA 2026'!$I$3:$I$5" noThreeD="1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19050</xdr:rowOff>
    </xdr:from>
    <xdr:to>
      <xdr:col>5</xdr:col>
      <xdr:colOff>95250</xdr:colOff>
      <xdr:row>1</xdr:row>
      <xdr:rowOff>742950</xdr:rowOff>
    </xdr:to>
    <xdr:pic>
      <xdr:nvPicPr>
        <xdr:cNvPr id="1027" name="Imagem 1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1430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47625</xdr:colOff>
          <xdr:row>24</xdr:row>
          <xdr:rowOff>104775</xdr:rowOff>
        </xdr:from>
        <xdr:to>
          <xdr:col>13</xdr:col>
          <xdr:colOff>857250</xdr:colOff>
          <xdr:row>24</xdr:row>
          <xdr:rowOff>419100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pageSetUpPr fitToPage="1"/>
  </sheetPr>
  <dimension ref="A1:ET100"/>
  <sheetViews>
    <sheetView showGridLines="0" tabSelected="1" zoomScale="80" zoomScaleNormal="80" workbookViewId="0">
      <selection activeCell="L18" sqref="L18"/>
    </sheetView>
  </sheetViews>
  <sheetFormatPr defaultColWidth="0" defaultRowHeight="0" customHeight="1" zeroHeight="1"/>
  <cols>
    <col min="1" max="1" width="1.5703125" customWidth="1"/>
    <col min="2" max="2" width="8.5703125" style="3" customWidth="1"/>
    <col min="3" max="3" width="0.85546875" style="3" customWidth="1"/>
    <col min="4" max="4" width="15.7109375" style="3" customWidth="1"/>
    <col min="5" max="5" width="0.85546875" style="3" customWidth="1"/>
    <col min="6" max="6" width="2.7109375" style="50" customWidth="1"/>
    <col min="7" max="7" width="12.85546875" style="46" customWidth="1"/>
    <col min="8" max="8" width="2" customWidth="1"/>
    <col min="9" max="9" width="14.28515625" customWidth="1"/>
    <col min="10" max="10" width="0.85546875" customWidth="1"/>
    <col min="11" max="11" width="2" style="49" customWidth="1"/>
    <col min="12" max="12" width="12.85546875" style="46" customWidth="1"/>
    <col min="13" max="13" width="1.140625" customWidth="1"/>
    <col min="14" max="14" width="14.28515625" customWidth="1"/>
    <col min="15" max="15" width="0.85546875" customWidth="1"/>
    <col min="16" max="16" width="2" style="49" customWidth="1"/>
    <col min="17" max="17" width="12.85546875" style="46" customWidth="1"/>
    <col min="18" max="18" width="1.140625" customWidth="1"/>
    <col min="19" max="19" width="14.28515625" customWidth="1"/>
    <col min="20" max="20" width="0.85546875" customWidth="1"/>
    <col min="21" max="21" width="2" style="49" customWidth="1"/>
    <col min="22" max="22" width="12.85546875" style="46" customWidth="1"/>
    <col min="23" max="23" width="1.140625" customWidth="1"/>
    <col min="24" max="24" width="14.28515625" customWidth="1"/>
    <col min="25" max="25" width="0.85546875" customWidth="1"/>
    <col min="26" max="26" width="2" style="49" customWidth="1"/>
    <col min="27" max="27" width="12.85546875" style="46" customWidth="1"/>
    <col min="28" max="28" width="1.140625" customWidth="1"/>
    <col min="29" max="29" width="14.28515625" customWidth="1"/>
    <col min="30" max="30" width="0.85546875" customWidth="1"/>
    <col min="31" max="31" width="2" style="49" customWidth="1"/>
    <col min="32" max="32" width="12.85546875" style="46" customWidth="1"/>
    <col min="33" max="33" width="1.140625" customWidth="1"/>
    <col min="34" max="34" width="14.28515625" customWidth="1"/>
    <col min="35" max="35" width="0.85546875" customWidth="1"/>
    <col min="36" max="36" width="2" style="49" customWidth="1"/>
    <col min="37" max="37" width="12.85546875" style="46" customWidth="1"/>
    <col min="38" max="38" width="1.140625" customWidth="1"/>
    <col min="39" max="39" width="14.28515625" customWidth="1"/>
    <col min="40" max="40" width="0.85546875" customWidth="1"/>
    <col min="41" max="41" width="2" style="3" customWidth="1"/>
    <col min="42" max="42" width="9.140625" hidden="1" customWidth="1"/>
    <col min="43" max="150" width="0" hidden="1" customWidth="1"/>
    <col min="151" max="16384" width="9.140625" hidden="1"/>
  </cols>
  <sheetData>
    <row r="1" spans="1:42" s="3" customFormat="1" ht="7.5" customHeight="1">
      <c r="A1"/>
      <c r="B1" s="20"/>
      <c r="C1" s="20"/>
      <c r="D1" s="20"/>
      <c r="E1" s="20"/>
      <c r="F1" s="48"/>
      <c r="G1" s="43"/>
      <c r="H1" s="20"/>
      <c r="I1" s="20"/>
      <c r="J1" s="20"/>
      <c r="K1" s="48"/>
      <c r="L1" s="43"/>
      <c r="M1" s="20"/>
      <c r="N1" s="20"/>
      <c r="O1" s="20"/>
      <c r="P1" s="48"/>
      <c r="Q1" s="43"/>
      <c r="R1" s="20"/>
      <c r="S1" s="20"/>
      <c r="T1" s="20"/>
      <c r="U1" s="48"/>
      <c r="V1" s="43"/>
      <c r="W1" s="20"/>
      <c r="X1" s="20"/>
      <c r="Y1" s="20"/>
      <c r="Z1" s="48"/>
      <c r="AA1" s="43"/>
      <c r="AB1" s="20"/>
      <c r="AC1" s="20"/>
      <c r="AD1" s="20"/>
      <c r="AE1" s="48"/>
      <c r="AF1" s="43"/>
      <c r="AG1" s="20"/>
      <c r="AH1" s="20"/>
      <c r="AI1" s="20"/>
      <c r="AJ1" s="48"/>
      <c r="AK1" s="43"/>
      <c r="AL1" s="20"/>
      <c r="AM1" s="20"/>
      <c r="AN1" s="20"/>
      <c r="AO1" s="20"/>
    </row>
    <row r="2" spans="1:42" s="1" customFormat="1" ht="84.75" customHeight="1">
      <c r="A2"/>
      <c r="B2" s="116" t="s">
        <v>0</v>
      </c>
      <c r="C2"/>
      <c r="D2"/>
      <c r="E2"/>
      <c r="F2" s="49"/>
      <c r="G2" s="95"/>
      <c r="H2" s="95"/>
      <c r="I2" s="95"/>
      <c r="J2" s="95"/>
      <c r="K2" s="95"/>
      <c r="L2" s="95"/>
      <c r="M2" s="18"/>
      <c r="N2" s="18"/>
      <c r="O2" s="18"/>
      <c r="P2" s="51"/>
      <c r="Q2" s="95" t="s">
        <v>39</v>
      </c>
      <c r="R2" s="95"/>
      <c r="S2" s="95"/>
      <c r="T2" s="95"/>
      <c r="U2" s="95"/>
      <c r="V2" s="95"/>
      <c r="W2" s="95"/>
      <c r="X2" s="95"/>
      <c r="Y2" s="95"/>
      <c r="Z2" s="95"/>
      <c r="AA2" s="95"/>
      <c r="AB2" s="18"/>
      <c r="AC2" s="18"/>
      <c r="AD2" s="18"/>
      <c r="AE2" s="51"/>
      <c r="AF2" s="47"/>
      <c r="AG2" s="18"/>
      <c r="AH2" s="18"/>
      <c r="AI2" s="18"/>
      <c r="AJ2" s="51"/>
      <c r="AK2" s="47"/>
      <c r="AL2" s="18"/>
      <c r="AM2" s="18"/>
      <c r="AN2" s="18"/>
      <c r="AO2" s="21"/>
    </row>
    <row r="3" spans="1:42" s="1" customFormat="1" ht="6" customHeight="1">
      <c r="A3"/>
      <c r="B3" s="116"/>
      <c r="C3"/>
      <c r="D3"/>
      <c r="E3"/>
      <c r="F3" s="49"/>
      <c r="G3" s="45"/>
      <c r="H3" s="2"/>
      <c r="I3" s="2"/>
      <c r="J3" s="2"/>
      <c r="K3" s="53"/>
      <c r="L3" s="45"/>
      <c r="M3" s="2"/>
      <c r="N3" s="2"/>
      <c r="O3" s="2"/>
      <c r="P3" s="53"/>
      <c r="Q3" s="45"/>
      <c r="R3" s="2"/>
      <c r="S3" s="2"/>
      <c r="T3" s="2"/>
      <c r="U3" s="53"/>
      <c r="V3" s="45"/>
      <c r="W3" s="2"/>
      <c r="X3" s="2"/>
      <c r="Y3" s="2"/>
      <c r="Z3" s="53"/>
      <c r="AA3" s="45"/>
      <c r="AB3" s="2"/>
      <c r="AC3" s="2"/>
      <c r="AD3" s="2"/>
      <c r="AE3" s="53"/>
      <c r="AF3" s="45"/>
      <c r="AG3" s="2"/>
      <c r="AH3" s="2"/>
      <c r="AI3" s="2"/>
      <c r="AJ3" s="53"/>
      <c r="AK3" s="45"/>
      <c r="AL3" s="2"/>
      <c r="AM3" s="2"/>
      <c r="AN3" s="2"/>
      <c r="AO3" s="19"/>
    </row>
    <row r="4" spans="1:42" s="1" customFormat="1" ht="34.5" customHeight="1">
      <c r="A4"/>
      <c r="B4" s="116"/>
      <c r="C4"/>
      <c r="D4" s="40" t="s">
        <v>1</v>
      </c>
      <c r="E4"/>
      <c r="F4" s="104"/>
      <c r="G4" s="105"/>
      <c r="H4" s="105"/>
      <c r="I4" s="105"/>
      <c r="J4" s="105"/>
      <c r="K4" s="105"/>
      <c r="L4" s="105"/>
      <c r="M4" s="105"/>
      <c r="N4" s="106"/>
      <c r="O4" s="31"/>
      <c r="P4" s="57"/>
      <c r="Q4" s="121" t="s">
        <v>2</v>
      </c>
      <c r="R4" s="121"/>
      <c r="S4" s="121"/>
      <c r="T4" s="31"/>
      <c r="U4" s="118">
        <f>SUM(F8,K8,P8,U8,Z8,AE8,AJ8)</f>
        <v>0</v>
      </c>
      <c r="V4" s="119"/>
      <c r="W4" s="119"/>
      <c r="X4" s="119"/>
      <c r="Y4" s="119"/>
      <c r="Z4" s="119"/>
      <c r="AA4" s="120"/>
      <c r="AB4" s="39"/>
      <c r="AC4" s="121" t="s">
        <v>3</v>
      </c>
      <c r="AD4" s="121"/>
      <c r="AE4" s="121"/>
      <c r="AF4" s="121"/>
      <c r="AG4" s="31"/>
      <c r="AH4" s="107" t="str">
        <f>IF(U4&gt;0,F4/U4,"")</f>
        <v/>
      </c>
      <c r="AI4" s="108"/>
      <c r="AJ4" s="108"/>
      <c r="AK4" s="108"/>
      <c r="AL4" s="108"/>
      <c r="AM4" s="109"/>
      <c r="AN4" s="2"/>
      <c r="AO4" s="19"/>
    </row>
    <row r="5" spans="1:42" ht="10.5" customHeight="1">
      <c r="B5" s="116"/>
      <c r="C5"/>
      <c r="D5"/>
      <c r="E5"/>
      <c r="F5" s="49"/>
      <c r="G5" s="25"/>
      <c r="H5" s="25"/>
      <c r="I5" s="25"/>
      <c r="J5" s="25"/>
      <c r="K5" s="54"/>
      <c r="L5" s="25"/>
      <c r="M5" s="25"/>
      <c r="N5" s="25"/>
      <c r="O5" s="25"/>
      <c r="P5" s="54"/>
      <c r="Q5" s="25"/>
      <c r="R5" s="25"/>
      <c r="S5" s="25"/>
      <c r="T5" s="25"/>
      <c r="U5" s="54"/>
      <c r="V5" s="25"/>
      <c r="W5" s="25"/>
      <c r="X5" s="25"/>
      <c r="Y5" s="25"/>
      <c r="Z5" s="54"/>
      <c r="AA5" s="25"/>
      <c r="AB5" s="25"/>
      <c r="AC5" s="25"/>
      <c r="AD5" s="25"/>
      <c r="AE5" s="54"/>
      <c r="AF5" s="25"/>
      <c r="AG5" s="25"/>
      <c r="AH5" s="25"/>
      <c r="AI5" s="25"/>
      <c r="AJ5" s="54"/>
      <c r="AK5" s="25"/>
      <c r="AL5" s="25"/>
      <c r="AM5" s="25"/>
      <c r="AN5" s="25"/>
      <c r="AO5" s="20"/>
    </row>
    <row r="6" spans="1:42" ht="6" customHeight="1">
      <c r="B6" s="116"/>
      <c r="C6"/>
      <c r="D6"/>
      <c r="E6"/>
      <c r="F6" s="4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25"/>
      <c r="AO6" s="20"/>
    </row>
    <row r="7" spans="1:42" ht="30" customHeight="1">
      <c r="B7" s="116"/>
      <c r="C7"/>
      <c r="D7" s="100" t="s">
        <v>4</v>
      </c>
      <c r="E7"/>
      <c r="F7" s="91" t="s">
        <v>5</v>
      </c>
      <c r="G7" s="91"/>
      <c r="H7" s="91"/>
      <c r="I7" s="92"/>
      <c r="J7" s="16"/>
      <c r="K7" s="91" t="s">
        <v>6</v>
      </c>
      <c r="L7" s="91"/>
      <c r="M7" s="91"/>
      <c r="N7" s="92"/>
      <c r="O7" s="16"/>
      <c r="P7" s="93" t="s">
        <v>7</v>
      </c>
      <c r="Q7" s="93"/>
      <c r="R7" s="93"/>
      <c r="S7" s="94"/>
      <c r="T7" s="16"/>
      <c r="U7" s="93" t="s">
        <v>8</v>
      </c>
      <c r="V7" s="93"/>
      <c r="W7" s="93"/>
      <c r="X7" s="94"/>
      <c r="Y7" s="16"/>
      <c r="Z7" s="93" t="s">
        <v>9</v>
      </c>
      <c r="AA7" s="93"/>
      <c r="AB7" s="93"/>
      <c r="AC7" s="94"/>
      <c r="AD7" s="16"/>
      <c r="AE7" s="93" t="s">
        <v>10</v>
      </c>
      <c r="AF7" s="93"/>
      <c r="AG7" s="93"/>
      <c r="AH7" s="94"/>
      <c r="AI7" s="16"/>
      <c r="AJ7" s="93" t="s">
        <v>11</v>
      </c>
      <c r="AK7" s="93"/>
      <c r="AL7" s="93"/>
      <c r="AM7" s="94"/>
      <c r="AN7" s="16"/>
      <c r="AO7" s="20"/>
    </row>
    <row r="8" spans="1:42" ht="36.75" customHeight="1">
      <c r="B8" s="116"/>
      <c r="C8"/>
      <c r="D8" s="100"/>
      <c r="E8"/>
      <c r="F8" s="101"/>
      <c r="G8" s="102"/>
      <c r="H8" s="102"/>
      <c r="I8" s="103"/>
      <c r="J8" s="41"/>
      <c r="K8" s="101"/>
      <c r="L8" s="102"/>
      <c r="M8" s="102"/>
      <c r="N8" s="103"/>
      <c r="O8" s="41"/>
      <c r="P8" s="101"/>
      <c r="Q8" s="102"/>
      <c r="R8" s="102"/>
      <c r="S8" s="103"/>
      <c r="T8" s="41"/>
      <c r="U8" s="101"/>
      <c r="V8" s="102"/>
      <c r="W8" s="102"/>
      <c r="X8" s="103"/>
      <c r="Y8" s="41"/>
      <c r="Z8" s="101"/>
      <c r="AA8" s="102"/>
      <c r="AB8" s="102"/>
      <c r="AC8" s="103"/>
      <c r="AD8" s="41"/>
      <c r="AE8" s="101"/>
      <c r="AF8" s="102"/>
      <c r="AG8" s="102"/>
      <c r="AH8" s="103"/>
      <c r="AI8" s="41"/>
      <c r="AJ8" s="101"/>
      <c r="AK8" s="102"/>
      <c r="AL8" s="102"/>
      <c r="AM8" s="103"/>
      <c r="AN8" s="16"/>
      <c r="AO8" s="20"/>
    </row>
    <row r="9" spans="1:42" ht="0" hidden="1" customHeight="1">
      <c r="B9" s="97"/>
    </row>
    <row r="10" spans="1:42" ht="0" hidden="1" customHeight="1">
      <c r="B10" s="97"/>
    </row>
    <row r="11" spans="1:42" ht="8.25" customHeight="1">
      <c r="B11" s="98"/>
      <c r="C11" s="24"/>
      <c r="D11" s="24"/>
      <c r="E11" s="24"/>
      <c r="F11" s="51"/>
      <c r="G11" s="26"/>
      <c r="H11" s="26"/>
      <c r="I11" s="26"/>
      <c r="J11" s="17"/>
      <c r="K11" s="55"/>
      <c r="L11" s="28"/>
      <c r="M11" s="26"/>
      <c r="N11" s="28"/>
      <c r="O11" s="17"/>
      <c r="P11" s="55"/>
      <c r="Q11" s="28"/>
      <c r="R11" s="26"/>
      <c r="S11" s="28"/>
      <c r="T11" s="17"/>
      <c r="U11" s="55"/>
      <c r="V11" s="28"/>
      <c r="W11" s="26"/>
      <c r="X11" s="28"/>
      <c r="Y11" s="17"/>
      <c r="Z11" s="55"/>
      <c r="AA11" s="28"/>
      <c r="AB11" s="26"/>
      <c r="AC11" s="28"/>
      <c r="AD11" s="17"/>
      <c r="AE11" s="55"/>
      <c r="AF11" s="28"/>
      <c r="AG11" s="26"/>
      <c r="AH11" s="28"/>
      <c r="AI11" s="17"/>
      <c r="AJ11" s="55"/>
      <c r="AK11" s="28"/>
      <c r="AL11" s="26"/>
      <c r="AM11" s="28"/>
      <c r="AN11" s="17"/>
      <c r="AO11" s="22"/>
    </row>
    <row r="12" spans="1:42" ht="60.75" customHeight="1">
      <c r="B12" s="117" t="s">
        <v>38</v>
      </c>
      <c r="C12" s="24"/>
      <c r="D12" s="33" t="s">
        <v>12</v>
      </c>
      <c r="E12" s="16"/>
      <c r="F12" s="64">
        <f>'TABELA TARIFÁRIA 2026'!C4</f>
        <v>46.34</v>
      </c>
      <c r="G12" s="61" t="str">
        <f>IF(F8&gt;0,VLOOKUP(F7,'TABELA TARIFÁRIA 2026'!B3:G10,2,0),"")</f>
        <v/>
      </c>
      <c r="H12" s="34" t="str">
        <f>IF(G12="","","/")</f>
        <v/>
      </c>
      <c r="I12" s="29" t="str">
        <f>IF(F8&gt;0,VLOOKUP(F7,'TABELA TARIFÁRIA 2026'!B3:G10,2,0)*$F$8,"")</f>
        <v/>
      </c>
      <c r="J12" s="17"/>
      <c r="K12" s="64">
        <f>'TABELA TARIFÁRIA 2026'!C5</f>
        <v>8.6300000000000008</v>
      </c>
      <c r="L12" s="61" t="str">
        <f>IF(K8&gt;0,VLOOKUP(K7,'TABELA TARIFÁRIA 2026'!B3:G10,2,0),"")</f>
        <v/>
      </c>
      <c r="M12" s="34" t="str">
        <f>IF(L12="","","/")</f>
        <v/>
      </c>
      <c r="N12" s="29" t="str">
        <f>IF(K8&gt;0,VLOOKUP(K7,'TABELA TARIFÁRIA 2026'!B3:G10,2,0)*$K$8,"")</f>
        <v/>
      </c>
      <c r="O12" s="17"/>
      <c r="P12" s="64">
        <f>'TABELA TARIFÁRIA 2026'!C6</f>
        <v>46.34</v>
      </c>
      <c r="Q12" s="61" t="str">
        <f>IF(P8&gt;0,VLOOKUP(P7,'TABELA TARIFÁRIA 2026'!B3:G10,2,0),"")</f>
        <v/>
      </c>
      <c r="R12" s="34" t="str">
        <f>IF(Q12="","","/")</f>
        <v/>
      </c>
      <c r="S12" s="29" t="str">
        <f>IF(P8&gt;0,VLOOKUP(P7,'TABELA TARIFÁRIA 2026'!B3:G10,2,0)*$P$8,"")</f>
        <v/>
      </c>
      <c r="T12" s="17"/>
      <c r="U12" s="64">
        <f>'TABELA TARIFÁRIA 2026'!C7</f>
        <v>46.34</v>
      </c>
      <c r="V12" s="61" t="str">
        <f>IF(U8&gt;0,VLOOKUP(U7,'TABELA TARIFÁRIA 2026'!B3:G10,2,0),"")</f>
        <v/>
      </c>
      <c r="W12" s="34" t="str">
        <f>IF(V12="","","/")</f>
        <v/>
      </c>
      <c r="X12" s="29" t="str">
        <f>IF(U8&gt;0,VLOOKUP(U7,'TABELA TARIFÁRIA 2026'!B3:G10,2,0)*$U$8,"")</f>
        <v/>
      </c>
      <c r="Y12" s="17"/>
      <c r="Z12" s="64">
        <f>'TABELA TARIFÁRIA 2026'!C8</f>
        <v>46.34</v>
      </c>
      <c r="AA12" s="61" t="str">
        <f>IF(Z8&gt;0,VLOOKUP(Z7,'TABELA TARIFÁRIA 2026'!B3:G10,2,0),"")</f>
        <v/>
      </c>
      <c r="AB12" s="34" t="str">
        <f>IF(AA12="","","/")</f>
        <v/>
      </c>
      <c r="AC12" s="29" t="str">
        <f>IF(Z8&gt;0,VLOOKUP(Z7,'TABELA TARIFÁRIA 2026'!B3:G10,2,0)*$Z$8,"")</f>
        <v/>
      </c>
      <c r="AD12" s="17"/>
      <c r="AE12" s="64">
        <f>'TABELA TARIFÁRIA 2026'!C9</f>
        <v>46.34</v>
      </c>
      <c r="AF12" s="61" t="str">
        <f>IF(AE8&gt;0,VLOOKUP(AE7,'TABELA TARIFÁRIA 2026'!B3:G10,2,0),"")</f>
        <v/>
      </c>
      <c r="AG12" s="34" t="str">
        <f>IF(AF12="","","/")</f>
        <v/>
      </c>
      <c r="AH12" s="29" t="str">
        <f>IF(AE8&gt;0,VLOOKUP(AE7,'TABELA TARIFÁRIA 2026'!B3:G10,2,0)*$AE$8,"")</f>
        <v/>
      </c>
      <c r="AI12" s="17"/>
      <c r="AJ12" s="64">
        <f>'TABELA TARIFÁRIA 2026'!C10</f>
        <v>13.89</v>
      </c>
      <c r="AK12" s="61" t="str">
        <f>IF(AJ8&gt;0,VLOOKUP(AJ7,'TABELA TARIFÁRIA 2026'!B3:G10,2,0),"")</f>
        <v/>
      </c>
      <c r="AL12" s="34" t="str">
        <f>IF(AK12="","","/")</f>
        <v/>
      </c>
      <c r="AM12" s="29" t="str">
        <f>IF(AJ8&gt;0,VLOOKUP(AJ7,'TABELA TARIFÁRIA 2026'!B3:G10,2,0)*$AJ$8,"")</f>
        <v/>
      </c>
      <c r="AN12" s="17"/>
      <c r="AO12" s="22"/>
    </row>
    <row r="13" spans="1:42" ht="5.25" customHeight="1">
      <c r="B13" s="117"/>
      <c r="C13" s="23"/>
      <c r="D13" s="32"/>
      <c r="E13" s="32"/>
      <c r="F13" s="52"/>
      <c r="G13" s="42"/>
      <c r="H13" s="35"/>
      <c r="I13" s="15"/>
      <c r="J13" s="15"/>
      <c r="K13" s="56"/>
      <c r="L13" s="42"/>
      <c r="M13" s="35"/>
      <c r="N13" s="15"/>
      <c r="O13" s="15"/>
      <c r="P13" s="56"/>
      <c r="Q13" s="42"/>
      <c r="R13" s="35"/>
      <c r="S13" s="15"/>
      <c r="T13" s="15"/>
      <c r="U13" s="56"/>
      <c r="V13" s="42"/>
      <c r="W13" s="35"/>
      <c r="X13" s="15"/>
      <c r="Y13" s="15"/>
      <c r="Z13" s="56"/>
      <c r="AA13" s="42"/>
      <c r="AB13" s="35"/>
      <c r="AC13" s="15"/>
      <c r="AD13" s="15"/>
      <c r="AE13" s="56"/>
      <c r="AF13" s="42"/>
      <c r="AG13" s="35"/>
      <c r="AH13" s="15"/>
      <c r="AI13" s="15"/>
      <c r="AJ13" s="56"/>
      <c r="AK13" s="42"/>
      <c r="AL13" s="35"/>
      <c r="AM13" s="15"/>
      <c r="AN13" s="15"/>
      <c r="AO13" s="22"/>
    </row>
    <row r="14" spans="1:42" ht="60.75" customHeight="1">
      <c r="B14" s="117"/>
      <c r="C14" s="24"/>
      <c r="D14" s="33" t="s">
        <v>13</v>
      </c>
      <c r="E14" s="16"/>
      <c r="F14" s="65">
        <f>'TABELA TARIFÁRIA 2026'!D4</f>
        <v>3.08</v>
      </c>
      <c r="G14" s="61" t="str">
        <f>IF($F$8=0,"",(IF($F$4/($F$8+$K$8+$P$8+$U$8+$Z$8+$AE$8+$AJ$8)&gt;'TABELA TARIFÁRIA 2026'!D14,'TABELA TARIFÁRIA 2026'!$D$14*VLOOKUP(CALCULADORA!F7,'TABELA TARIFÁRIA 2026'!$B$3:$G$10,3,0),CALCULADORA!$F$4/($F$8+$K$8+$P$8+$U$8+$Z$8+$AE$8+$AJ$8)*VLOOKUP(CALCULADORA!F7,'TABELA TARIFÁRIA 2026'!$B$3:$G$10,3,0))))</f>
        <v/>
      </c>
      <c r="H14" s="34" t="str">
        <f>IF(G14="","","/")</f>
        <v/>
      </c>
      <c r="I14" s="29" t="str">
        <f>IF(ISNUMBER(G14),$G$14*$F$8,"")</f>
        <v/>
      </c>
      <c r="J14" s="17"/>
      <c r="K14" s="65">
        <f>'TABELA TARIFÁRIA 2026'!D5</f>
        <v>0.57999999999999996</v>
      </c>
      <c r="L14" s="61" t="str">
        <f>IF($K$8=0,"",(IF($F$4/($F$8+$K$8+$P$8+$U$8+$Z$8+$AE$8+$AJ$8)&gt;'TABELA TARIFÁRIA 2026'!$D$14,'TABELA TARIFÁRIA 2026'!$D$14*VLOOKUP(CALCULADORA!$K$7,'TABELA TARIFÁRIA 2026'!$B$3:$G$10,3,0),(CALCULADORA!$F$4/($F$8+$K$8+$P$8+$U$8+$Z$8+$AE$8+$AJ$8))*VLOOKUP(CALCULADORA!$K$7,'TABELA TARIFÁRIA 2026'!$B$3:$G$10,3,0))))</f>
        <v/>
      </c>
      <c r="M14" s="34" t="str">
        <f>IF(L14="","","/")</f>
        <v/>
      </c>
      <c r="N14" s="29" t="str">
        <f>IF(ISNUMBER(L14),L14*$K$8,"")</f>
        <v/>
      </c>
      <c r="O14" s="17"/>
      <c r="P14" s="65">
        <f>'TABELA TARIFÁRIA 2026'!D6</f>
        <v>6.81</v>
      </c>
      <c r="Q14" s="61" t="str">
        <f>IF($P$8=0,"",(IF(($F$4/($F$8+$K$8+$P$8+$U$8+$Z$8+$AE$8+$AJ$8))&gt;'TABELA TARIFÁRIA 2026'!$D$14,'TABELA TARIFÁRIA 2026'!$D$14*VLOOKUP(CALCULADORA!$P$7,'TABELA TARIFÁRIA 2026'!$B$3:$G$10,3,0),(CALCULADORA!$F$4/($F$8+$K$8+$P$8+$U$8+$Z$8+$AE$8+$AJ$8))*VLOOKUP(CALCULADORA!$P$7,'TABELA TARIFÁRIA 2026'!$B$3:$G$10,3,0))))</f>
        <v/>
      </c>
      <c r="R14" s="34" t="str">
        <f>IF(Q14="","","/")</f>
        <v/>
      </c>
      <c r="S14" s="29" t="str">
        <f>IF(ISNUMBER(Q14),$Q$14*$P$8,"")</f>
        <v/>
      </c>
      <c r="T14" s="17"/>
      <c r="U14" s="65">
        <f>'TABELA TARIFÁRIA 2026'!D7</f>
        <v>4.8</v>
      </c>
      <c r="V14" s="61" t="str">
        <f>IF($U$8=0,"",(IF($F$4/($F$8+$K$8+$P$8+$U$8+$Z$8+$AE$8+$AJ$8)&gt;'TABELA TARIFÁRIA 2026'!$D$14,'TABELA TARIFÁRIA 2026'!$D$14*VLOOKUP(CALCULADORA!$U$7,'TABELA TARIFÁRIA 2026'!$B$3:$G$10,3,0),CALCULADORA!$F$4/($F$8+$K$8+$P$8+$U$8+$Z$8+$AE$8+$AJ$8) *VLOOKUP(CALCULADORA!$U$7,'TABELA TARIFÁRIA 2026'!$B$3:$G$10,3,0))))</f>
        <v/>
      </c>
      <c r="W14" s="34" t="str">
        <f>IF(V14="","","/")</f>
        <v/>
      </c>
      <c r="X14" s="29" t="str">
        <f>IF(ISNUMBER(V14),$V$14*$U$8,"")</f>
        <v/>
      </c>
      <c r="Y14" s="17"/>
      <c r="Z14" s="65">
        <f>'TABELA TARIFÁRIA 2026'!D8</f>
        <v>6.81</v>
      </c>
      <c r="AA14" s="61" t="str">
        <f>IF($Z$8=0,"",(IF($F$4/($F$8+$K$8+$P$8+$U$8+$Z$8+$AE$8+$AJ$8)&gt;'TABELA TARIFÁRIA 2026'!$D$14,'TABELA TARIFÁRIA 2026'!$D$14*VLOOKUP(CALCULADORA!$Z$7,'TABELA TARIFÁRIA 2026'!$B$3:$G$10,3,0),CALCULADORA!$F$4/($F$8+$K$8+$P$8+$U$8+$Z$8+$AE$8+$AJ$8) *VLOOKUP(CALCULADORA!$Z$7,'TABELA TARIFÁRIA 2026'!$B$3:$G$10,3,0))))</f>
        <v/>
      </c>
      <c r="AB14" s="34" t="str">
        <f>IF(AA14="","","/")</f>
        <v/>
      </c>
      <c r="AC14" s="29" t="str">
        <f>IF(ISNUMBER(AA14),$AA$14*$Z$8,"")</f>
        <v/>
      </c>
      <c r="AD14" s="17"/>
      <c r="AE14" s="65">
        <f>'TABELA TARIFÁRIA 2026'!D9</f>
        <v>6.81</v>
      </c>
      <c r="AF14" s="61" t="str">
        <f>IF($AE$8=0,"",(IF($F$4/($F$8+$K$8+$P$8+$U$8+$Z$8+$AE$8+$AJ$8)&gt;'TABELA TARIFÁRIA 2026'!$D$14,'TABELA TARIFÁRIA 2026'!$D$14*VLOOKUP(CALCULADORA!$AE$7,'TABELA TARIFÁRIA 2026'!$B$3:$G$10,3,0),CALCULADORA!$F$4/($F$8+$K$8+$P$8+$U$8+$Z$8+$AE$8+$AJ$8) *VLOOKUP(CALCULADORA!$AE$7,'TABELA TARIFÁRIA 2026'!$B$3:$G$10,3,0))))</f>
        <v/>
      </c>
      <c r="AG14" s="34" t="str">
        <f>IF(AF14="","","/")</f>
        <v/>
      </c>
      <c r="AH14" s="29" t="str">
        <f>IF(ISNUMBER(AF14),$AF$14*$AE$8,"")</f>
        <v/>
      </c>
      <c r="AI14" s="17"/>
      <c r="AJ14" s="65">
        <f>'TABELA TARIFÁRIA 2026'!D10</f>
        <v>2.04</v>
      </c>
      <c r="AK14" s="61" t="str">
        <f>IF($AJ$8=0,"",(IF($F$4/($F$8+$K$8+$P$8+$U$8+$Z$8+$AE$8+$AJ$8)&gt;'TABELA TARIFÁRIA 2026'!$D$14,'TABELA TARIFÁRIA 2026'!$D$14*VLOOKUP(CALCULADORA!$AJ$7,'TABELA TARIFÁRIA 2026'!$B$3:$G$10,3,0),CALCULADORA!$F$4/($F$8+$K$8+$P$8+$U$8+$Z$8+$AE$8+$AJ$8) *VLOOKUP(CALCULADORA!$AJ$7,'TABELA TARIFÁRIA 2026'!$B$3:$G$10,3,0))))</f>
        <v/>
      </c>
      <c r="AL14" s="34" t="str">
        <f>IF(AK14="","","/")</f>
        <v/>
      </c>
      <c r="AM14" s="29" t="str">
        <f>IF(ISNUMBER(AK14),$AK$14*$AJ$8,"")</f>
        <v/>
      </c>
      <c r="AN14" s="17"/>
      <c r="AO14" s="22"/>
      <c r="AP14">
        <v>462.8</v>
      </c>
    </row>
    <row r="15" spans="1:42" ht="5.25" customHeight="1">
      <c r="B15" s="117"/>
      <c r="C15" s="24"/>
      <c r="D15" s="16"/>
      <c r="E15" s="16"/>
      <c r="F15" s="51"/>
      <c r="G15" s="42"/>
      <c r="H15" s="35"/>
      <c r="I15" s="17"/>
      <c r="J15" s="15"/>
      <c r="K15" s="56"/>
      <c r="L15" s="42"/>
      <c r="M15" s="35"/>
      <c r="N15" s="17"/>
      <c r="O15" s="15"/>
      <c r="P15" s="56"/>
      <c r="Q15" s="42"/>
      <c r="R15" s="35"/>
      <c r="S15" s="17"/>
      <c r="T15" s="15"/>
      <c r="U15" s="56"/>
      <c r="V15" s="42"/>
      <c r="W15" s="35"/>
      <c r="X15" s="15"/>
      <c r="Y15" s="15"/>
      <c r="Z15" s="56"/>
      <c r="AA15" s="42"/>
      <c r="AB15" s="35"/>
      <c r="AC15" s="15"/>
      <c r="AD15" s="15"/>
      <c r="AE15" s="56"/>
      <c r="AF15" s="42"/>
      <c r="AG15" s="35"/>
      <c r="AH15" s="15"/>
      <c r="AI15" s="15"/>
      <c r="AJ15" s="56"/>
      <c r="AK15" s="42"/>
      <c r="AL15" s="35"/>
      <c r="AM15" s="15"/>
      <c r="AN15" s="15"/>
      <c r="AO15" s="22"/>
    </row>
    <row r="16" spans="1:42" ht="60.75" customHeight="1">
      <c r="B16" s="117"/>
      <c r="C16" s="24"/>
      <c r="D16" s="33" t="s">
        <v>14</v>
      </c>
      <c r="E16" s="16"/>
      <c r="F16" s="65">
        <f>'TABELA TARIFÁRIA 2026'!E4</f>
        <v>14.31</v>
      </c>
      <c r="G16" s="61" t="str">
        <f>IF($F$8=0,"",(IF(AND($F$4/($F$8+$K$8+$P$8+$U$8+$Z$8+$AE$8+$AJ$8)&lt;='TABELA TARIFÁRIA 2026'!$D$15,$F$4/($F$8+$K$8+$P$8+$U$8+$Z$8+$AE$8+$AJ$8)&gt;'TABELA TARIFÁRIA 2026'!$D$14),(($F$4/($F$8+$K$8+$P$8+$U$8+$Z$8+$AE$8+$AJ$8))-'TABELA TARIFÁRIA 2026'!$D$14)*VLOOKUP(CALCULADORA!$F$7,'TABELA TARIFÁRIA 2026'!$B$3:$G$10,4,0),IF($F$4/($F$8+$K$8+$P$8+$U$8+$Z$8+$AE$8+$AJ$8)&gt;'TABELA TARIFÁRIA 2026'!$D$15,('TABELA TARIFÁRIA 2026'!$D$15-'TABELA TARIFÁRIA 2026'!$D$14)*VLOOKUP(CALCULADORA!F7,'TABELA TARIFÁRIA 2026'!$B$3:$G$10,4,0),""))))</f>
        <v/>
      </c>
      <c r="H16" s="34" t="str">
        <f>IF(G16="","","/")</f>
        <v/>
      </c>
      <c r="I16" s="29" t="str">
        <f>IF(ISNUMBER(G16),$G$16*$F$8,"")</f>
        <v/>
      </c>
      <c r="J16" s="17"/>
      <c r="K16" s="65">
        <f>'TABELA TARIFÁRIA 2026'!E5</f>
        <v>4.1100000000000003</v>
      </c>
      <c r="L16" s="61" t="str">
        <f>IF($K$8=0,"",(IF(AND($F$4/($F$8+$K$8+$P$8+$U$8+$Z$8+$AE$8+$AJ$8)&lt;='TABELA TARIFÁRIA 2026'!$D$15,($F$4/($F$8+$K$8+$P$8+$U$8+$Z$8+$AE$8+$AJ$8))&gt;'TABELA TARIFÁRIA 2026'!$D$14),(($F$4/($F$8+$K$8+$P$8+$U$8+$Z$8+$AE$8+$AJ$8))-'TABELA TARIFÁRIA 2026'!$D$14)*VLOOKUP(CALCULADORA!$K$7,'TABELA TARIFÁRIA 2026'!$B$3:$G$10,4,0),IF($F$4/($F$8+$K$8+$P$8+$U$8+$Z$8+$AE$8+$AJ$8)&gt;'TABELA TARIFÁRIA 2026'!$D$15,('TABELA TARIFÁRIA 2026'!$D$15-'TABELA TARIFÁRIA 2026'!$D$14)*VLOOKUP(CALCULADORA!$K$7,'TABELA TARIFÁRIA 2026'!$B$3:$G$10,4,0),""))))</f>
        <v/>
      </c>
      <c r="M16" s="34" t="str">
        <f>IF(L16="","","/")</f>
        <v/>
      </c>
      <c r="N16" s="29" t="str">
        <f>IF(ISNUMBER(L16),L16*$K$8,"")</f>
        <v/>
      </c>
      <c r="O16" s="17"/>
      <c r="P16" s="79">
        <f>'TABELA TARIFÁRIA 2026'!E6</f>
        <v>19.14</v>
      </c>
      <c r="Q16" s="82" t="str">
        <f>IF($P$8=0,"",(IF(AND($F$4/($F$8+$K$8+$P$8+$U$8+$Z$8+$AE$8+$AJ$8)&lt;='TABELA TARIFÁRIA 2026'!$D$16,($F$4/($F$8+$K$8+$P$8+$U$8+$Z$8+$AE$8+$AJ$8))&gt;'TABELA TARIFÁRIA 2026'!$D$14),(($F$4/($F$8+$K$8+$P$8+$U$8+$Z$8+$AE$8+$AJ$8))-'TABELA TARIFÁRIA 2026'!$D$14)*VLOOKUP(CALCULADORA!$P$7,'TABELA TARIFÁRIA 2026'!$B$3:$G$10,4,0),IF($F$4/($F$8+$K$8+$P$8+$U$8+$Z$8+$AE$8+$AJ$8)&gt;'TABELA TARIFÁRIA 2026'!$D$14,('TABELA TARIFÁRIA 2026'!$D$16-'TABELA TARIFÁRIA 2026'!$D$14)*VLOOKUP(CALCULADORA!$P$7,'TABELA TARIFÁRIA 2026'!$B$3:$G$10,4,0),""))))</f>
        <v/>
      </c>
      <c r="R16" s="85" t="str">
        <f>IF(Q16="","","/")</f>
        <v/>
      </c>
      <c r="S16" s="88" t="str">
        <f>IF(ISNUMBER(Q16),$Q$16*$P$8,"")</f>
        <v/>
      </c>
      <c r="T16" s="17"/>
      <c r="U16" s="79">
        <f>'TABELA TARIFÁRIA 2026'!E7</f>
        <v>19.14</v>
      </c>
      <c r="V16" s="82" t="str">
        <f>IF($U$8=0,"",(IF($F$4/($F$8+$K$8+$P$8+$U$8+$Z$8+$AE$8+$AJ$8)&gt;'TABELA TARIFÁRIA 2026'!$D$14,(($F$4/($F$8+$K$8+$P$8+$U$8+$Z$8+$AE$8+$AJ$8))-'TABELA TARIFÁRIA 2026'!$D$14)*VLOOKUP(CALCULADORA!$U$7,'TABELA TARIFÁRIA 2026'!$B$3:$G$10,4,0),"")))</f>
        <v/>
      </c>
      <c r="W16" s="37"/>
      <c r="X16" s="88" t="str">
        <f>IF(ISNUMBER(V16),$V$16*$U$8,"")</f>
        <v/>
      </c>
      <c r="Y16" s="17"/>
      <c r="Z16" s="79">
        <f>'TABELA TARIFÁRIA 2026'!E8</f>
        <v>19.14</v>
      </c>
      <c r="AA16" s="82" t="str">
        <f>IF($Z$8=0,"",(IF($F$4/($F$8+$K$8+$P$8+$U$8+$Z$8+$AE$8+$AJ$8)&gt;'TABELA TARIFÁRIA 2026'!$D$14,(($F$4/($F$8+$K$8+$P$8+$U$8+$Z$8+$AE$8+$AJ$8))-'TABELA TARIFÁRIA 2026'!$D$14)*VLOOKUP(CALCULADORA!$Z$7,'TABELA TARIFÁRIA 2026'!$B$3:$G$10,4,0),"")))</f>
        <v/>
      </c>
      <c r="AB16" s="37"/>
      <c r="AC16" s="88" t="str">
        <f>IF(ISNUMBER(AA16),$AA$16*$Z$8,"")</f>
        <v/>
      </c>
      <c r="AD16" s="17"/>
      <c r="AE16" s="79">
        <f>'TABELA TARIFÁRIA 2026'!E9</f>
        <v>19.14</v>
      </c>
      <c r="AF16" s="82" t="str">
        <f>IF($AE$8=0,"",(IF($F$4/($F$8+$K$8+$P$8+$U$8+$Z$8+$AE$8+$AJ$8)&gt;'TABELA TARIFÁRIA 2026'!$D$14,(($F$4/($F$8+$K$8+$P$8+$U$8+$Z$8+$AE$8+$AJ$8))-'TABELA TARIFÁRIA 2026'!$D$14)*VLOOKUP(CALCULADORA!$AE$7,'TABELA TARIFÁRIA 2026'!$B$3:$G$10,4,0),"")))</f>
        <v/>
      </c>
      <c r="AG16" s="37"/>
      <c r="AH16" s="88" t="str">
        <f>IF(ISNUMBER(AF16),$AF$16*$AE$8,"")</f>
        <v/>
      </c>
      <c r="AI16" s="17"/>
      <c r="AJ16" s="79">
        <f>'TABELA TARIFÁRIA 2026'!E10</f>
        <v>5.73</v>
      </c>
      <c r="AK16" s="82" t="str">
        <f>IF($AJ$8=0,"",(IF($F$4/($F$8+$K$8+$P$8+$U$8+$Z$8+$AE$8+$AJ$8)&gt;'TABELA TARIFÁRIA 2026'!$D$14,(($F$4/($F$8+$K$8+$P$8+$U$8+$Z$8+$AE$8+$AJ$8))-'TABELA TARIFÁRIA 2026'!$D$14)*VLOOKUP(CALCULADORA!$AJ$7,'TABELA TARIFÁRIA 2026'!$B$3:$G$10,4,0),"")))</f>
        <v/>
      </c>
      <c r="AL16" s="37"/>
      <c r="AM16" s="88" t="str">
        <f>IF(ISNUMBER(AK16),$AK$16*$AJ$8,"")</f>
        <v/>
      </c>
      <c r="AN16" s="17"/>
      <c r="AO16" s="22"/>
      <c r="AP16">
        <v>324.5</v>
      </c>
    </row>
    <row r="17" spans="2:41" ht="5.25" customHeight="1">
      <c r="B17" s="117"/>
      <c r="C17" s="24"/>
      <c r="D17" s="16"/>
      <c r="E17" s="16"/>
      <c r="F17" s="51"/>
      <c r="G17" s="42"/>
      <c r="H17" s="35"/>
      <c r="I17" s="17"/>
      <c r="J17" s="15"/>
      <c r="K17" s="56"/>
      <c r="L17" s="42"/>
      <c r="M17" s="35"/>
      <c r="N17" s="17"/>
      <c r="O17" s="15"/>
      <c r="P17" s="80"/>
      <c r="Q17" s="83"/>
      <c r="R17" s="86"/>
      <c r="S17" s="89"/>
      <c r="T17" s="15"/>
      <c r="U17" s="80"/>
      <c r="V17" s="83"/>
      <c r="W17" s="36"/>
      <c r="X17" s="89"/>
      <c r="Y17" s="15"/>
      <c r="Z17" s="80"/>
      <c r="AA17" s="83"/>
      <c r="AB17" s="36"/>
      <c r="AC17" s="89"/>
      <c r="AD17" s="15"/>
      <c r="AE17" s="80"/>
      <c r="AF17" s="83"/>
      <c r="AG17" s="36"/>
      <c r="AH17" s="89"/>
      <c r="AI17" s="15"/>
      <c r="AJ17" s="80"/>
      <c r="AK17" s="83"/>
      <c r="AL17" s="36"/>
      <c r="AM17" s="89"/>
      <c r="AN17" s="17"/>
      <c r="AO17" s="22"/>
    </row>
    <row r="18" spans="2:41" ht="60.75" customHeight="1">
      <c r="B18" s="117"/>
      <c r="C18" s="24"/>
      <c r="D18" s="33" t="s">
        <v>15</v>
      </c>
      <c r="E18" s="16"/>
      <c r="F18" s="65">
        <f>'TABELA TARIFÁRIA 2026'!F4</f>
        <v>19.14</v>
      </c>
      <c r="G18" s="61" t="str">
        <f>IF($F$8=0,"",(IF(AND($F$4/($F$8+$K$8+$P$8+$U$8+$Z$8+$AE$8+$AJ$8)&lt;='TABELA TARIFÁRIA 2026'!$D$16,$F$4/($F$8+$K$8+$P$8+$U$8+$Z$8+$AE$8+$AJ$8)&gt;'TABELA TARIFÁRIA 2026'!$D$15),(($F$4/($F$8+$K$8+$P$8+$U$8+$Z$8+$AE$8+$AJ$8))-'TABELA TARIFÁRIA 2026'!$D$15)*VLOOKUP(CALCULADORA!$F$7,'TABELA TARIFÁRIA 2026'!$B$3:$G$10,5,0),IF($F$4/($F$8+$K$8+$P$8+$U$8+$Z$8+$AE$8+$AJ$8)&gt;'TABELA TARIFÁRIA 2026'!$D$16,('TABELA TARIFÁRIA 2026'!$D$16-'TABELA TARIFÁRIA 2026'!$D$15)*VLOOKUP(CALCULADORA!$F$7,'TABELA TARIFÁRIA 2026'!$B$3:$G$10,5,0),""))))</f>
        <v/>
      </c>
      <c r="H18" s="34" t="str">
        <f>IF(G18="","","/")</f>
        <v/>
      </c>
      <c r="I18" s="29" t="str">
        <f>IF(ISNUMBER(G18),$G$18*$F$8,"")</f>
        <v/>
      </c>
      <c r="J18" s="17"/>
      <c r="K18" s="65">
        <f>'TABELA TARIFÁRIA 2026'!F5</f>
        <v>19.14</v>
      </c>
      <c r="L18" s="61" t="str">
        <f>IF($K$8=0,"",(IF(AND($F$4/($F$8+$K$8+$P$8+$U$8+$Z$8+$AE$8+$AJ$8)&lt;='TABELA TARIFÁRIA 2026'!$D$16,$F$4/($F$8+$K$8+$P$8+$U$8+$Z$8+$AE$8+$AJ$8)&gt;'TABELA TARIFÁRIA 2026'!$D$15),(($F$4/($F$8+$K$8+$P$8+$U$8+$Z$8+$AE$8+$AJ$8))-'TABELA TARIFÁRIA 2026'!$D$15)*VLOOKUP(CALCULADORA!$K$7,'TABELA TARIFÁRIA 2026'!$B$3:$G$10,5,0),IF($F$4/($F$8+$K$8+$P$8+$U$8+$Z$8+$AE$8+$AJ$8)&gt;'TABELA TARIFÁRIA 2026'!$D$16,('TABELA TARIFÁRIA 2026'!$D$16-'TABELA TARIFÁRIA 2026'!$D$15)*VLOOKUP(CALCULADORA!$K$7,'TABELA TARIFÁRIA 2026'!$B$3:$G$10,5,0),""))))</f>
        <v/>
      </c>
      <c r="M18" s="34" t="str">
        <f>IF(L18="","","/")</f>
        <v/>
      </c>
      <c r="N18" s="29" t="str">
        <f>IF(ISNUMBER(L18),L18*$K$8,"")</f>
        <v/>
      </c>
      <c r="O18" s="17"/>
      <c r="P18" s="81"/>
      <c r="Q18" s="84"/>
      <c r="R18" s="87"/>
      <c r="S18" s="90"/>
      <c r="T18" s="17"/>
      <c r="U18" s="80"/>
      <c r="V18" s="83"/>
      <c r="W18" s="36" t="str">
        <f>IF(V16="","","/")</f>
        <v/>
      </c>
      <c r="X18" s="89"/>
      <c r="Y18" s="17"/>
      <c r="Z18" s="80"/>
      <c r="AA18" s="83"/>
      <c r="AB18" s="36" t="str">
        <f>IF(AA16="","","/")</f>
        <v/>
      </c>
      <c r="AC18" s="89"/>
      <c r="AD18" s="17"/>
      <c r="AE18" s="80"/>
      <c r="AF18" s="83"/>
      <c r="AG18" s="36" t="str">
        <f>IF(AF16="","","/")</f>
        <v/>
      </c>
      <c r="AH18" s="89"/>
      <c r="AI18" s="17"/>
      <c r="AJ18" s="80"/>
      <c r="AK18" s="83"/>
      <c r="AL18" s="36" t="str">
        <f>IF(AK16="","","/")</f>
        <v/>
      </c>
      <c r="AM18" s="89"/>
      <c r="AN18" s="17"/>
      <c r="AO18" s="22"/>
    </row>
    <row r="19" spans="2:41" ht="5.25" customHeight="1">
      <c r="B19" s="117"/>
      <c r="C19" s="24"/>
      <c r="D19" s="16"/>
      <c r="E19" s="16"/>
      <c r="F19" s="51"/>
      <c r="G19" s="42"/>
      <c r="H19" s="35"/>
      <c r="I19" s="17"/>
      <c r="J19" s="15"/>
      <c r="K19" s="56"/>
      <c r="L19" s="42"/>
      <c r="M19" s="35"/>
      <c r="N19" s="17"/>
      <c r="O19" s="15"/>
      <c r="P19" s="74"/>
      <c r="Q19" s="72"/>
      <c r="R19" s="73"/>
      <c r="S19" s="75"/>
      <c r="T19" s="15"/>
      <c r="U19" s="80"/>
      <c r="V19" s="83"/>
      <c r="W19" s="36"/>
      <c r="X19" s="89"/>
      <c r="Y19" s="15"/>
      <c r="Z19" s="80"/>
      <c r="AA19" s="83"/>
      <c r="AB19" s="36"/>
      <c r="AC19" s="89"/>
      <c r="AD19" s="15"/>
      <c r="AE19" s="80"/>
      <c r="AF19" s="83"/>
      <c r="AG19" s="36"/>
      <c r="AH19" s="89"/>
      <c r="AI19" s="15"/>
      <c r="AJ19" s="80"/>
      <c r="AK19" s="83"/>
      <c r="AL19" s="36"/>
      <c r="AM19" s="89"/>
      <c r="AN19" s="17"/>
      <c r="AO19" s="22"/>
    </row>
    <row r="20" spans="2:41" ht="60.75" customHeight="1">
      <c r="B20" s="117"/>
      <c r="C20" s="24"/>
      <c r="D20" s="33" t="s">
        <v>16</v>
      </c>
      <c r="E20" s="16"/>
      <c r="F20" s="65">
        <f>'TABELA TARIFÁRIA 2026'!G4</f>
        <v>24.08</v>
      </c>
      <c r="G20" s="61" t="str">
        <f>IF($F$8=0,"",(IF($F$4/($F$8+$K$8+$P$8+$U$8+$Z$8+$AE$8+$AJ$8)&gt;'TABELA TARIFÁRIA 2026'!$D$16,(($F$4/($F$8+$K$8+$P$8+$U$8+$Z$8+$AE$8+$AJ$8))-'TABELA TARIFÁRIA 2026'!$D$16)*VLOOKUP(CALCULADORA!$F$7,'TABELA TARIFÁRIA 2026'!$B$3:$G$10,6,0),"")))</f>
        <v/>
      </c>
      <c r="H20" s="34" t="str">
        <f>IF(G20="","","/")</f>
        <v/>
      </c>
      <c r="I20" s="29" t="str">
        <f>IF(ISNUMBER(G20),$G$20*$F$8,"")</f>
        <v/>
      </c>
      <c r="J20" s="17"/>
      <c r="K20" s="65">
        <f>'TABELA TARIFÁRIA 2026'!G5</f>
        <v>24.08</v>
      </c>
      <c r="L20" s="61" t="str">
        <f>IF($K$8=0,"",(IF($F$4/($F$8+$K$8+$P$8+$U$8+$Z$8+$AE$8+$AJ$8)&gt;'TABELA TARIFÁRIA 2026'!$D$16,(($F$4/($F$8+$K$8+$P$8+$U$8+$Z$8+$AE$8+$AJ$8))-'TABELA TARIFÁRIA 2026'!$D$16)*VLOOKUP(CALCULADORA!$K$7,'TABELA TARIFÁRIA 2026'!$B$3:$G$10,6,0),"")))</f>
        <v/>
      </c>
      <c r="M20" s="34" t="str">
        <f>IF(L20="","","/")</f>
        <v/>
      </c>
      <c r="N20" s="29" t="str">
        <f>IF(ISNUMBER(L20),L20*$K$8,"")</f>
        <v/>
      </c>
      <c r="O20" s="17"/>
      <c r="P20" s="65">
        <f>'TABELA TARIFÁRIA 2026'!G6</f>
        <v>24.08</v>
      </c>
      <c r="Q20" s="61" t="str">
        <f>IF($P$8=0,"",(IF($F$4/($F$8+$K$8+$P$8+$U$8+$Z$8+$AE$8+$AJ$8)&gt;'TABELA TARIFÁRIA 2026'!$D$16,(($F$4/($F$8+$K$8+$P$8+$U$8+$Z$8+$AE$8+$AJ$8))-'TABELA TARIFÁRIA 2026'!$D$16)*VLOOKUP(CALCULADORA!$P$7,'TABELA TARIFÁRIA 2026'!$B$3:$G$10,6,0),"")))</f>
        <v/>
      </c>
      <c r="R20" s="34" t="str">
        <f>IF(Q20="","","/")</f>
        <v/>
      </c>
      <c r="S20" s="29" t="str">
        <f>IF(ISNUMBER(Q20),$Q$20*$P$8,"")</f>
        <v/>
      </c>
      <c r="T20" s="17"/>
      <c r="U20" s="81"/>
      <c r="V20" s="84"/>
      <c r="W20" s="38"/>
      <c r="X20" s="90"/>
      <c r="Y20" s="17"/>
      <c r="Z20" s="81"/>
      <c r="AA20" s="84"/>
      <c r="AB20" s="38"/>
      <c r="AC20" s="90"/>
      <c r="AD20" s="17"/>
      <c r="AE20" s="81"/>
      <c r="AF20" s="84"/>
      <c r="AG20" s="38"/>
      <c r="AH20" s="90"/>
      <c r="AI20" s="17"/>
      <c r="AJ20" s="81"/>
      <c r="AK20" s="84"/>
      <c r="AL20" s="38"/>
      <c r="AM20" s="90"/>
      <c r="AN20" s="17"/>
      <c r="AO20" s="22"/>
    </row>
    <row r="21" spans="2:41" ht="5.25" customHeight="1">
      <c r="B21" s="117"/>
      <c r="C21" s="24"/>
      <c r="D21" s="16"/>
      <c r="E21" s="16"/>
      <c r="F21" s="51"/>
      <c r="G21" s="42"/>
      <c r="H21" s="35"/>
      <c r="I21" s="17"/>
      <c r="J21" s="15"/>
      <c r="K21" s="56"/>
      <c r="L21" s="42"/>
      <c r="M21" s="35"/>
      <c r="N21" s="17"/>
      <c r="O21" s="15"/>
      <c r="P21" s="56"/>
      <c r="Q21" s="63"/>
      <c r="R21" s="36"/>
      <c r="S21" s="27"/>
      <c r="T21" s="15"/>
      <c r="U21" s="56"/>
      <c r="V21" s="63"/>
      <c r="W21" s="36"/>
      <c r="X21" s="27"/>
      <c r="Y21" s="15"/>
      <c r="Z21" s="56"/>
      <c r="AA21" s="63"/>
      <c r="AB21" s="36"/>
      <c r="AC21" s="27"/>
      <c r="AD21" s="15"/>
      <c r="AE21" s="56"/>
      <c r="AF21" s="63"/>
      <c r="AG21" s="36"/>
      <c r="AH21" s="27"/>
      <c r="AI21" s="15"/>
      <c r="AJ21" s="56"/>
      <c r="AK21" s="63"/>
      <c r="AL21" s="36"/>
      <c r="AM21" s="27"/>
      <c r="AN21" s="17"/>
      <c r="AO21" s="22"/>
    </row>
    <row r="22" spans="2:41" ht="60.75" customHeight="1">
      <c r="B22" s="117"/>
      <c r="C22" s="24"/>
      <c r="D22" s="58" t="s">
        <v>17</v>
      </c>
      <c r="E22" s="59"/>
      <c r="F22" s="66"/>
      <c r="G22" s="67" t="str">
        <f>IF(G12&lt;&gt;"",SUM(G20,G18,G16,G14,G12),"")</f>
        <v/>
      </c>
      <c r="H22" s="68" t="str">
        <f>IF(G22="","","/")</f>
        <v/>
      </c>
      <c r="I22" s="69" t="str">
        <f>IF(I12&lt;&gt;"",SUM(I20,I18,I16,I14,I12),"")</f>
        <v/>
      </c>
      <c r="J22" s="60"/>
      <c r="K22" s="70"/>
      <c r="L22" s="67" t="str">
        <f>IF(L12&lt;&gt;"",SUM(L20,L18,L16,L14,L12),"")</f>
        <v/>
      </c>
      <c r="M22" s="68" t="str">
        <f>IF(L22="","","/")</f>
        <v/>
      </c>
      <c r="N22" s="69" t="str">
        <f>IF(N12&lt;&gt;"",SUM(N20,N18,N16,N14,N12),"")</f>
        <v/>
      </c>
      <c r="O22" s="60"/>
      <c r="P22" s="70"/>
      <c r="Q22" s="67" t="str">
        <f>IF(Q12&lt;&gt;"",SUM(Q20,Q18,Q16,Q14,Q12),"")</f>
        <v/>
      </c>
      <c r="R22" s="68" t="str">
        <f>IF(Q22="","","/")</f>
        <v/>
      </c>
      <c r="S22" s="69" t="str">
        <f>IF(S12&lt;&gt;"",SUM(S20,S18,S16,S14,S12),"")</f>
        <v/>
      </c>
      <c r="T22" s="60"/>
      <c r="U22" s="70"/>
      <c r="V22" s="67" t="str">
        <f>IF(V12&lt;&gt;"",SUM(V20,V18,V16,V14,V12),"")</f>
        <v/>
      </c>
      <c r="W22" s="68" t="str">
        <f>IF(V22="","","/")</f>
        <v/>
      </c>
      <c r="X22" s="69" t="str">
        <f>IF(X12&lt;&gt;"",SUM(X20,X18,X16,X14,X12),"")</f>
        <v/>
      </c>
      <c r="Y22" s="60"/>
      <c r="Z22" s="70"/>
      <c r="AA22" s="67" t="str">
        <f>IF(AA12&lt;&gt;"",SUM(AA20,AA18,AA16,AA14,AA12),"")</f>
        <v/>
      </c>
      <c r="AB22" s="68" t="str">
        <f>IF(AA22="","","/")</f>
        <v/>
      </c>
      <c r="AC22" s="69" t="str">
        <f>IF(AC12&lt;&gt;"",SUM(AC20,AC18,AC16,AC14,AC12),"")</f>
        <v/>
      </c>
      <c r="AD22" s="60"/>
      <c r="AE22" s="70"/>
      <c r="AF22" s="67" t="str">
        <f>IF(AF12&lt;&gt;"",SUM(AF20,AF18,AF16,AF14,AF12),"")</f>
        <v/>
      </c>
      <c r="AG22" s="68" t="str">
        <f>IF(AF22="","","/")</f>
        <v/>
      </c>
      <c r="AH22" s="69" t="str">
        <f>IF(AH12&lt;&gt;"",SUM(AH20,AH18,AH16,AH14,AH12),"")</f>
        <v/>
      </c>
      <c r="AI22" s="60"/>
      <c r="AJ22" s="70"/>
      <c r="AK22" s="67" t="str">
        <f>IF(AK12&lt;&gt;"",SUM(AK20,AK18,AK16,AK14,AK12),"")</f>
        <v/>
      </c>
      <c r="AL22" s="68" t="str">
        <f>IF(AK22="","","/")</f>
        <v/>
      </c>
      <c r="AM22" s="69" t="str">
        <f>IF(AM12&lt;&gt;"",SUM(AM20,AM18,AM16,AM14,AM12),"")</f>
        <v/>
      </c>
      <c r="AN22" s="17"/>
      <c r="AO22" s="22"/>
    </row>
    <row r="23" spans="2:41" ht="8.25" customHeight="1">
      <c r="B23" s="117"/>
      <c r="C23" s="24"/>
      <c r="D23" s="24"/>
      <c r="E23" s="24"/>
      <c r="F23" s="51"/>
      <c r="G23" s="62"/>
      <c r="H23" s="17"/>
      <c r="I23" s="27"/>
      <c r="J23" s="17"/>
      <c r="K23" s="55"/>
      <c r="L23" s="62"/>
      <c r="M23" s="17"/>
      <c r="N23" s="27"/>
      <c r="O23" s="17"/>
      <c r="P23" s="55"/>
      <c r="Q23" s="62"/>
      <c r="R23" s="17"/>
      <c r="S23" s="27"/>
      <c r="T23" s="17"/>
      <c r="U23" s="55"/>
      <c r="V23" s="62"/>
      <c r="W23" s="17"/>
      <c r="X23" s="27"/>
      <c r="Y23" s="17"/>
      <c r="Z23" s="55"/>
      <c r="AA23" s="62"/>
      <c r="AB23" s="17"/>
      <c r="AC23" s="27"/>
      <c r="AD23" s="17"/>
      <c r="AE23" s="55"/>
      <c r="AF23" s="62"/>
      <c r="AG23" s="17"/>
      <c r="AH23" s="27"/>
      <c r="AI23" s="17"/>
      <c r="AJ23" s="55"/>
      <c r="AK23" s="62"/>
      <c r="AL23" s="17"/>
      <c r="AM23" s="27"/>
      <c r="AN23" s="17"/>
      <c r="AO23" s="22"/>
    </row>
    <row r="24" spans="2:41" ht="6.75" customHeight="1">
      <c r="B24" s="117"/>
      <c r="C24" s="24"/>
      <c r="D24"/>
      <c r="E24" s="16"/>
      <c r="F24" s="51"/>
      <c r="M24" s="17"/>
      <c r="N24" s="27"/>
      <c r="O24" s="17"/>
      <c r="P24" s="55"/>
      <c r="Q24" s="62"/>
      <c r="R24" s="17"/>
      <c r="S24" s="27"/>
      <c r="T24" s="17"/>
      <c r="U24" s="55"/>
      <c r="V24" s="62"/>
      <c r="W24" s="17"/>
      <c r="X24" s="27"/>
      <c r="Y24" s="17"/>
      <c r="Z24" s="55"/>
      <c r="AA24" s="62"/>
      <c r="AB24" s="17"/>
      <c r="AC24" s="27"/>
      <c r="AD24" s="17"/>
      <c r="AE24" s="55"/>
      <c r="AF24" s="62"/>
      <c r="AG24" s="17"/>
      <c r="AH24" s="27"/>
      <c r="AI24" s="17"/>
      <c r="AJ24" s="55"/>
      <c r="AK24" s="62"/>
      <c r="AL24" s="17"/>
      <c r="AM24" s="27"/>
      <c r="AN24" s="17"/>
      <c r="AO24" s="22"/>
    </row>
    <row r="25" spans="2:41" ht="39.75" customHeight="1">
      <c r="B25" s="117"/>
      <c r="C25" s="24"/>
      <c r="D25" s="76" t="s">
        <v>18</v>
      </c>
      <c r="E25" s="76"/>
      <c r="F25" s="49"/>
      <c r="G25" s="110" t="str">
        <f>INDEX('TABELA TARIFÁRIA 2026'!I3:I5,'TABELA TARIFÁRIA 2026'!J3)</f>
        <v>Água + Esgoto</v>
      </c>
      <c r="H25" s="111"/>
      <c r="I25" s="111"/>
      <c r="J25" s="111"/>
      <c r="K25" s="111"/>
      <c r="L25" s="111"/>
      <c r="M25" s="111"/>
      <c r="N25" s="112"/>
      <c r="O25" s="17"/>
      <c r="P25" s="78" t="str">
        <f>IF(G25='TABELA TARIFÁRIA 2026'!I5,CONCATENATE("Para atendimento Água + Esgoto, o SUB-TOTAL apresentará somente o faturamento de água (TFDI + Volume)."," Considere o TOTAL DA FATURA correspondente ao Faturamento de Água + 100% do Faturamento de Esgoto (TFDI + Volume)."),"")</f>
        <v>Para atendimento Água + Esgoto, o SUB-TOTAL apresentará somente o faturamento de água (TFDI + Volume). Considere o TOTAL DA FATURA correspondente ao Faturamento de Água + 100% do Faturamento de Esgoto (TFDI + Volume).</v>
      </c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7" t="s">
        <v>20</v>
      </c>
      <c r="AB25" s="77"/>
      <c r="AC25" s="77"/>
      <c r="AE25" s="113" t="str">
        <f>IF(AND(F4&gt;=0,U4&gt;0),SUM(I22,N22,S22,X22,AC22,AH22,AM22)*IF(G25='TABELA TARIFÁRIA 2026'!I5,2,1),"")</f>
        <v/>
      </c>
      <c r="AF25" s="114"/>
      <c r="AG25" s="114"/>
      <c r="AH25" s="114"/>
      <c r="AI25" s="114"/>
      <c r="AJ25" s="114"/>
      <c r="AK25" s="114"/>
      <c r="AL25" s="114"/>
      <c r="AM25" s="115"/>
      <c r="AN25" s="17"/>
      <c r="AO25" s="22"/>
    </row>
    <row r="26" spans="2:41" ht="14.25" customHeight="1">
      <c r="B26" s="117"/>
      <c r="C26" s="24"/>
      <c r="D26"/>
      <c r="E26" s="16"/>
      <c r="F26" s="51"/>
      <c r="G26" s="44"/>
      <c r="H26" s="17"/>
      <c r="I26" s="27"/>
      <c r="J26" s="17"/>
      <c r="K26" s="55"/>
      <c r="L26" s="62"/>
      <c r="M26" s="17"/>
      <c r="N26" s="27"/>
      <c r="O26" s="17"/>
      <c r="P26" s="55"/>
      <c r="Q26" s="62"/>
      <c r="AA26" s="62"/>
      <c r="AB26" s="17"/>
      <c r="AC26" s="27"/>
      <c r="AD26" s="17"/>
      <c r="AE26" s="55"/>
      <c r="AF26" s="62"/>
      <c r="AG26" s="17"/>
      <c r="AH26" s="27"/>
      <c r="AI26" s="17"/>
      <c r="AJ26" s="55"/>
      <c r="AK26" s="62"/>
      <c r="AL26" s="17"/>
      <c r="AM26" s="27"/>
      <c r="AN26" s="17"/>
      <c r="AO26" s="22"/>
    </row>
    <row r="27" spans="2:41" ht="15" customHeight="1">
      <c r="B27" s="20"/>
      <c r="C27" s="20"/>
      <c r="D27" s="20"/>
      <c r="E27" s="20"/>
      <c r="F27" s="48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</row>
    <row r="28" spans="2:41" ht="15" hidden="1"/>
    <row r="29" spans="2:41" ht="15" hidden="1"/>
    <row r="30" spans="2:41" ht="15" hidden="1"/>
    <row r="31" spans="2:41" ht="15" hidden="1"/>
    <row r="32" spans="2:41" ht="15" hidden="1"/>
    <row r="33" ht="15" hidden="1"/>
    <row r="34" ht="15" hidden="1"/>
    <row r="35" ht="15" hidden="1"/>
    <row r="36" ht="15" hidden="1"/>
    <row r="37" ht="15" hidden="1"/>
    <row r="38" ht="15" hidden="1"/>
    <row r="39" ht="15" hidden="1"/>
    <row r="40" ht="15" hidden="1"/>
    <row r="41" ht="15" hidden="1"/>
    <row r="42" ht="15" hidden="1"/>
    <row r="43" ht="15" hidden="1"/>
    <row r="44" ht="15" hidden="1"/>
    <row r="45" ht="15" hidden="1"/>
    <row r="46" ht="15" hidden="1"/>
    <row r="47" ht="15" hidden="1"/>
    <row r="48" ht="15" hidden="1"/>
    <row r="49" ht="15" hidden="1"/>
    <row r="50" ht="15" hidden="1"/>
    <row r="51" ht="15" hidden="1"/>
    <row r="52" ht="15" hidden="1"/>
    <row r="53" ht="15" hidden="1"/>
    <row r="54" ht="15" hidden="1"/>
    <row r="55" ht="15" hidden="1"/>
    <row r="56" ht="15" hidden="1"/>
    <row r="57" ht="15" hidden="1"/>
    <row r="58" ht="15" hidden="1"/>
    <row r="59" ht="15" hidden="1"/>
    <row r="60" ht="15" hidden="1"/>
    <row r="61" ht="15" hidden="1"/>
    <row r="62" ht="15" hidden="1"/>
    <row r="63" ht="15" hidden="1"/>
    <row r="64" ht="15" hidden="1"/>
    <row r="65" ht="15" hidden="1"/>
    <row r="66" ht="15" hidden="1"/>
    <row r="67" ht="15" hidden="1"/>
    <row r="68" ht="15" hidden="1"/>
    <row r="69" ht="15" hidden="1"/>
    <row r="70" ht="15" hidden="1"/>
    <row r="71" ht="15" hidden="1"/>
    <row r="72" ht="15" hidden="1"/>
    <row r="73" ht="15" hidden="1"/>
    <row r="74" ht="15" hidden="1"/>
    <row r="75" ht="15" hidden="1"/>
    <row r="76" ht="15" hidden="1"/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 hidden="1"/>
    <row r="97" ht="15" hidden="1"/>
    <row r="98" ht="15" hidden="1"/>
    <row r="99" ht="15" hidden="1"/>
    <row r="100" ht="15" hidden="1"/>
  </sheetData>
  <sheetProtection algorithmName="SHA-512" hashValue="WrTsPOgeX7k+FTun/XVdONkbEd5WvmbzUM8y5GIrBoI2Yp8blCUlFULYGxZD4Ckw5nKNN9x1mwFVe+vd4GxZ0Q==" saltValue="Eewn+ZbdgkOCSMGe3bTF5g==" spinCount="100000" sheet="1" objects="1" scenarios="1"/>
  <mergeCells count="16">
    <mergeCell ref="B2:B8"/>
    <mergeCell ref="B12:B26"/>
    <mergeCell ref="U4:AA4"/>
    <mergeCell ref="AC4:AF4"/>
    <mergeCell ref="Q4:S4"/>
    <mergeCell ref="F8:I8"/>
    <mergeCell ref="K8:N8"/>
    <mergeCell ref="P8:S8"/>
    <mergeCell ref="U8:X8"/>
    <mergeCell ref="Z8:AC8"/>
    <mergeCell ref="AE8:AH8"/>
    <mergeCell ref="AJ8:AM8"/>
    <mergeCell ref="F4:N4"/>
    <mergeCell ref="AH4:AM4"/>
    <mergeCell ref="G25:N25"/>
    <mergeCell ref="AE25:AM25"/>
  </mergeCells>
  <pageMargins left="0.25" right="0.25" top="0.75" bottom="0.75" header="0.3" footer="0.3"/>
  <pageSetup paperSize="9" scale="57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5">
              <controlPr defaultSize="0" autoLine="0" autoPict="0">
                <anchor>
                  <from>
                    <xdr:col>6</xdr:col>
                    <xdr:colOff>47625</xdr:colOff>
                    <xdr:row>24</xdr:row>
                    <xdr:rowOff>104775</xdr:rowOff>
                  </from>
                  <to>
                    <xdr:col>13</xdr:col>
                    <xdr:colOff>857250</xdr:colOff>
                    <xdr:row>24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B1:J20"/>
  <sheetViews>
    <sheetView showGridLines="0" workbookViewId="0">
      <selection activeCell="G10" sqref="G10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10" ht="15.75" thickBot="1"/>
    <row r="2" spans="2:10" ht="19.5" thickBot="1">
      <c r="B2" s="10" t="s">
        <v>21</v>
      </c>
      <c r="C2" s="6" t="s">
        <v>12</v>
      </c>
      <c r="D2" s="7" t="s">
        <v>22</v>
      </c>
      <c r="E2" s="7" t="s">
        <v>23</v>
      </c>
      <c r="F2" s="11" t="s">
        <v>24</v>
      </c>
      <c r="G2" s="12" t="s">
        <v>25</v>
      </c>
      <c r="I2" s="30" t="s">
        <v>26</v>
      </c>
    </row>
    <row r="3" spans="2:10" ht="21.75" thickBot="1">
      <c r="B3" s="4" t="s">
        <v>27</v>
      </c>
      <c r="C3" s="71">
        <v>0</v>
      </c>
      <c r="D3" s="8">
        <v>0</v>
      </c>
      <c r="E3" s="8">
        <v>0</v>
      </c>
      <c r="F3" s="8">
        <v>0</v>
      </c>
      <c r="G3" s="8">
        <v>0</v>
      </c>
      <c r="I3" t="s">
        <v>19</v>
      </c>
      <c r="J3">
        <v>3</v>
      </c>
    </row>
    <row r="4" spans="2:10" ht="21.75" thickBot="1">
      <c r="B4" s="4" t="s">
        <v>5</v>
      </c>
      <c r="C4" s="71">
        <v>46.34</v>
      </c>
      <c r="D4" s="8">
        <v>3.08</v>
      </c>
      <c r="E4" s="8">
        <v>14.31</v>
      </c>
      <c r="F4" s="13">
        <v>19.14</v>
      </c>
      <c r="G4" s="14">
        <v>24.08</v>
      </c>
      <c r="I4" t="s">
        <v>28</v>
      </c>
    </row>
    <row r="5" spans="2:10" ht="21.75" thickBot="1">
      <c r="B5" s="4" t="s">
        <v>6</v>
      </c>
      <c r="C5" s="71">
        <v>8.6300000000000008</v>
      </c>
      <c r="D5" s="8">
        <v>0.57999999999999996</v>
      </c>
      <c r="E5" s="8">
        <v>4.1100000000000003</v>
      </c>
      <c r="F5" s="8">
        <v>19.14</v>
      </c>
      <c r="G5" s="9">
        <v>24.08</v>
      </c>
      <c r="I5" t="s">
        <v>29</v>
      </c>
    </row>
    <row r="6" spans="2:10" ht="21.75" thickBot="1">
      <c r="B6" s="4" t="s">
        <v>7</v>
      </c>
      <c r="C6" s="71">
        <v>46.34</v>
      </c>
      <c r="D6" s="8">
        <v>6.81</v>
      </c>
      <c r="E6" s="8">
        <v>19.14</v>
      </c>
      <c r="F6" s="8">
        <v>19.14</v>
      </c>
      <c r="G6" s="8">
        <v>24.08</v>
      </c>
    </row>
    <row r="7" spans="2:10" ht="21.75" customHeight="1" thickBot="1">
      <c r="B7" s="5" t="s">
        <v>8</v>
      </c>
      <c r="C7" s="71">
        <v>46.34</v>
      </c>
      <c r="D7" s="8">
        <v>4.8</v>
      </c>
      <c r="E7" s="8">
        <v>19.14</v>
      </c>
      <c r="F7" s="8">
        <v>19.14</v>
      </c>
      <c r="G7" s="8">
        <v>19.14</v>
      </c>
    </row>
    <row r="8" spans="2:10" ht="21.75" thickBot="1">
      <c r="B8" s="4" t="s">
        <v>9</v>
      </c>
      <c r="C8" s="71">
        <v>46.34</v>
      </c>
      <c r="D8" s="8">
        <v>6.81</v>
      </c>
      <c r="E8" s="8">
        <v>19.14</v>
      </c>
      <c r="F8" s="8">
        <v>19.14</v>
      </c>
      <c r="G8" s="8">
        <v>19.14</v>
      </c>
    </row>
    <row r="9" spans="2:10" ht="21.75" thickBot="1">
      <c r="B9" s="4" t="s">
        <v>10</v>
      </c>
      <c r="C9" s="71">
        <v>46.34</v>
      </c>
      <c r="D9" s="8">
        <v>6.81</v>
      </c>
      <c r="E9" s="8">
        <v>19.14</v>
      </c>
      <c r="F9" s="8">
        <v>19.14</v>
      </c>
      <c r="G9" s="8">
        <v>19.14</v>
      </c>
    </row>
    <row r="10" spans="2:10" ht="21.75" customHeight="1" thickBot="1">
      <c r="B10" s="5" t="s">
        <v>11</v>
      </c>
      <c r="C10" s="71">
        <v>13.89</v>
      </c>
      <c r="D10" s="8">
        <v>2.04</v>
      </c>
      <c r="E10" s="8">
        <v>5.73</v>
      </c>
      <c r="F10" s="8">
        <v>5.73</v>
      </c>
      <c r="G10" s="8">
        <v>5.73</v>
      </c>
    </row>
    <row r="13" spans="2:10">
      <c r="B13" t="s">
        <v>30</v>
      </c>
      <c r="C13" t="s">
        <v>31</v>
      </c>
      <c r="D13" t="s">
        <v>32</v>
      </c>
    </row>
    <row r="14" spans="2:10">
      <c r="B14" t="s">
        <v>33</v>
      </c>
      <c r="C14">
        <v>0</v>
      </c>
      <c r="D14">
        <v>10</v>
      </c>
    </row>
    <row r="15" spans="2:10">
      <c r="B15" t="s">
        <v>34</v>
      </c>
      <c r="C15">
        <v>11</v>
      </c>
      <c r="D15">
        <v>25</v>
      </c>
    </row>
    <row r="16" spans="2:10">
      <c r="B16" t="s">
        <v>35</v>
      </c>
      <c r="C16">
        <v>26</v>
      </c>
      <c r="D16">
        <v>50</v>
      </c>
    </row>
    <row r="17" spans="2:4">
      <c r="B17" t="s">
        <v>36</v>
      </c>
      <c r="C17">
        <v>51</v>
      </c>
      <c r="D17">
        <v>99999</v>
      </c>
    </row>
    <row r="20" spans="2:4">
      <c r="B20" t="s">
        <v>37</v>
      </c>
      <c r="C20">
        <v>1</v>
      </c>
    </row>
  </sheetData>
  <autoFilter ref="B2:B10"/>
  <pageMargins left="0.511811024" right="0.511811024" top="0.78740157499999996" bottom="0.78740157499999996" header="0.31496062000000002" footer="0.3149606200000000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B1:J20"/>
  <sheetViews>
    <sheetView showGridLines="0" workbookViewId="0">
      <selection activeCell="F25" sqref="F25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10" ht="15.75" thickBot="1"/>
    <row r="2" spans="2:10" ht="19.5" thickBot="1">
      <c r="B2" s="10" t="s">
        <v>21</v>
      </c>
      <c r="C2" s="6" t="s">
        <v>12</v>
      </c>
      <c r="D2" s="7" t="s">
        <v>22</v>
      </c>
      <c r="E2" s="7" t="s">
        <v>23</v>
      </c>
      <c r="F2" s="11" t="s">
        <v>24</v>
      </c>
      <c r="G2" s="12" t="s">
        <v>25</v>
      </c>
      <c r="I2" s="30" t="s">
        <v>26</v>
      </c>
    </row>
    <row r="3" spans="2:10" ht="21.75" thickBot="1">
      <c r="B3" s="4" t="s">
        <v>27</v>
      </c>
      <c r="C3" s="71">
        <v>0</v>
      </c>
      <c r="D3" s="8">
        <v>0</v>
      </c>
      <c r="E3" s="8">
        <v>0</v>
      </c>
      <c r="F3" s="8">
        <v>0</v>
      </c>
      <c r="G3" s="8">
        <v>0</v>
      </c>
      <c r="I3" t="s">
        <v>19</v>
      </c>
      <c r="J3">
        <v>3</v>
      </c>
    </row>
    <row r="4" spans="2:10" ht="21.75" thickBot="1">
      <c r="B4" s="4" t="s">
        <v>5</v>
      </c>
      <c r="C4" s="71">
        <v>43.8</v>
      </c>
      <c r="D4" s="8">
        <v>2.91</v>
      </c>
      <c r="E4" s="8">
        <v>13.53</v>
      </c>
      <c r="F4" s="13">
        <v>18.09</v>
      </c>
      <c r="G4" s="14">
        <v>22.76</v>
      </c>
      <c r="I4" t="s">
        <v>28</v>
      </c>
    </row>
    <row r="5" spans="2:10" ht="21.75" thickBot="1">
      <c r="B5" s="4" t="s">
        <v>6</v>
      </c>
      <c r="C5" s="71">
        <v>8.16</v>
      </c>
      <c r="D5" s="8">
        <v>0.55000000000000004</v>
      </c>
      <c r="E5" s="8">
        <v>3.88</v>
      </c>
      <c r="F5" s="8">
        <v>18.09</v>
      </c>
      <c r="G5" s="9">
        <v>22.76</v>
      </c>
      <c r="I5" t="s">
        <v>29</v>
      </c>
    </row>
    <row r="6" spans="2:10" ht="21.75" thickBot="1">
      <c r="B6" s="4" t="s">
        <v>7</v>
      </c>
      <c r="C6" s="71">
        <v>43.8</v>
      </c>
      <c r="D6" s="8">
        <v>6.44</v>
      </c>
      <c r="E6" s="8">
        <v>18.09</v>
      </c>
      <c r="F6" s="8">
        <v>18.09</v>
      </c>
      <c r="G6" s="8">
        <v>22.76</v>
      </c>
    </row>
    <row r="7" spans="2:10" ht="21.75" customHeight="1" thickBot="1">
      <c r="B7" s="5" t="s">
        <v>8</v>
      </c>
      <c r="C7" s="71">
        <v>43.8</v>
      </c>
      <c r="D7" s="8">
        <v>4.54</v>
      </c>
      <c r="E7" s="8">
        <v>18.09</v>
      </c>
      <c r="F7" s="8">
        <v>18.09</v>
      </c>
      <c r="G7" s="8">
        <v>18.09</v>
      </c>
    </row>
    <row r="8" spans="2:10" ht="21.75" thickBot="1">
      <c r="B8" s="4" t="s">
        <v>9</v>
      </c>
      <c r="C8" s="71">
        <v>43.8</v>
      </c>
      <c r="D8" s="8">
        <v>6.44</v>
      </c>
      <c r="E8" s="8">
        <v>18.09</v>
      </c>
      <c r="F8" s="8">
        <v>18.09</v>
      </c>
      <c r="G8" s="8">
        <v>18.09</v>
      </c>
    </row>
    <row r="9" spans="2:10" ht="21.75" thickBot="1">
      <c r="B9" s="4" t="s">
        <v>10</v>
      </c>
      <c r="C9" s="71">
        <v>43.8</v>
      </c>
      <c r="D9" s="8">
        <v>6.44</v>
      </c>
      <c r="E9" s="8">
        <v>18.09</v>
      </c>
      <c r="F9" s="8">
        <v>18.09</v>
      </c>
      <c r="G9" s="8">
        <v>18.09</v>
      </c>
    </row>
    <row r="10" spans="2:10" ht="21.75" customHeight="1" thickBot="1">
      <c r="B10" s="5" t="s">
        <v>11</v>
      </c>
      <c r="C10" s="71">
        <v>13.13</v>
      </c>
      <c r="D10" s="8">
        <v>1.93</v>
      </c>
      <c r="E10" s="8">
        <v>5.42</v>
      </c>
      <c r="F10" s="8">
        <v>5.42</v>
      </c>
      <c r="G10" s="8">
        <v>5.42</v>
      </c>
    </row>
    <row r="13" spans="2:10">
      <c r="B13" t="s">
        <v>30</v>
      </c>
      <c r="C13" t="s">
        <v>31</v>
      </c>
      <c r="D13" t="s">
        <v>32</v>
      </c>
    </row>
    <row r="14" spans="2:10">
      <c r="B14" t="s">
        <v>33</v>
      </c>
      <c r="C14">
        <v>0</v>
      </c>
      <c r="D14">
        <v>10</v>
      </c>
    </row>
    <row r="15" spans="2:10">
      <c r="B15" t="s">
        <v>34</v>
      </c>
      <c r="C15">
        <v>11</v>
      </c>
      <c r="D15">
        <v>25</v>
      </c>
    </row>
    <row r="16" spans="2:10">
      <c r="B16" t="s">
        <v>35</v>
      </c>
      <c r="C16">
        <v>26</v>
      </c>
      <c r="D16">
        <v>50</v>
      </c>
    </row>
    <row r="17" spans="2:4">
      <c r="B17" t="s">
        <v>36</v>
      </c>
      <c r="C17">
        <v>51</v>
      </c>
      <c r="D17">
        <v>99999</v>
      </c>
    </row>
    <row r="20" spans="2:4">
      <c r="B20" t="s">
        <v>37</v>
      </c>
      <c r="C20">
        <v>1</v>
      </c>
    </row>
  </sheetData>
  <autoFilter ref="B2:B10"/>
  <pageMargins left="0.511811024" right="0.511811024" top="0.78740157499999996" bottom="0.78740157499999996" header="0.31496062000000002" footer="0.3149606200000000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workbookViewId="0">
      <selection activeCell="G15" sqref="G15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10" ht="15.75" thickBot="1"/>
    <row r="2" spans="2:10" ht="19.5" thickBot="1">
      <c r="B2" s="10" t="s">
        <v>21</v>
      </c>
      <c r="C2" s="6" t="s">
        <v>12</v>
      </c>
      <c r="D2" s="7" t="s">
        <v>22</v>
      </c>
      <c r="E2" s="7" t="s">
        <v>23</v>
      </c>
      <c r="F2" s="11" t="s">
        <v>24</v>
      </c>
      <c r="G2" s="12" t="s">
        <v>25</v>
      </c>
      <c r="I2" s="30" t="s">
        <v>26</v>
      </c>
    </row>
    <row r="3" spans="2:10" ht="21.75" thickBot="1">
      <c r="B3" s="4" t="s">
        <v>27</v>
      </c>
      <c r="C3" s="71">
        <v>0</v>
      </c>
      <c r="D3" s="8">
        <v>0</v>
      </c>
      <c r="E3" s="8">
        <v>0</v>
      </c>
      <c r="F3" s="8">
        <v>0</v>
      </c>
      <c r="G3" s="8">
        <v>0</v>
      </c>
      <c r="I3" t="s">
        <v>19</v>
      </c>
      <c r="J3">
        <v>3</v>
      </c>
    </row>
    <row r="4" spans="2:10" ht="21.75" thickBot="1">
      <c r="B4" s="4" t="s">
        <v>5</v>
      </c>
      <c r="C4" s="71">
        <v>45.72</v>
      </c>
      <c r="D4" s="8">
        <v>3.04</v>
      </c>
      <c r="E4" s="8">
        <v>14.12</v>
      </c>
      <c r="F4" s="13">
        <v>18.88</v>
      </c>
      <c r="G4" s="14">
        <v>23.76</v>
      </c>
      <c r="I4" t="s">
        <v>28</v>
      </c>
    </row>
    <row r="5" spans="2:10" ht="21.75" thickBot="1">
      <c r="B5" s="4" t="s">
        <v>6</v>
      </c>
      <c r="C5" s="71">
        <v>8.52</v>
      </c>
      <c r="D5" s="8">
        <v>0.56999999999999995</v>
      </c>
      <c r="E5" s="8">
        <v>4.05</v>
      </c>
      <c r="F5" s="8">
        <v>18.88</v>
      </c>
      <c r="G5" s="9">
        <v>23.76</v>
      </c>
      <c r="I5" t="s">
        <v>29</v>
      </c>
    </row>
    <row r="6" spans="2:10" ht="21.75" thickBot="1">
      <c r="B6" s="4" t="s">
        <v>7</v>
      </c>
      <c r="C6" s="71">
        <v>45.72</v>
      </c>
      <c r="D6" s="8">
        <v>6.72</v>
      </c>
      <c r="E6" s="8">
        <v>18.88</v>
      </c>
      <c r="F6" s="8">
        <v>18.88</v>
      </c>
      <c r="G6" s="8">
        <v>23.76</v>
      </c>
    </row>
    <row r="7" spans="2:10" ht="21.75" thickBot="1">
      <c r="B7" s="5" t="s">
        <v>8</v>
      </c>
      <c r="C7" s="71">
        <v>45.72</v>
      </c>
      <c r="D7" s="8">
        <v>4.74</v>
      </c>
      <c r="E7" s="8">
        <v>18.88</v>
      </c>
      <c r="F7" s="8">
        <v>18.88</v>
      </c>
      <c r="G7" s="8">
        <v>18.88</v>
      </c>
    </row>
    <row r="8" spans="2:10" ht="21.75" thickBot="1">
      <c r="B8" s="4" t="s">
        <v>9</v>
      </c>
      <c r="C8" s="71">
        <v>45.72</v>
      </c>
      <c r="D8" s="8">
        <v>6.72</v>
      </c>
      <c r="E8" s="8">
        <v>18.88</v>
      </c>
      <c r="F8" s="8">
        <v>18.88</v>
      </c>
      <c r="G8" s="8">
        <v>18.88</v>
      </c>
    </row>
    <row r="9" spans="2:10" ht="21.75" thickBot="1">
      <c r="B9" s="4" t="s">
        <v>10</v>
      </c>
      <c r="C9" s="71">
        <v>45.72</v>
      </c>
      <c r="D9" s="8">
        <v>6.72</v>
      </c>
      <c r="E9" s="8">
        <v>18.88</v>
      </c>
      <c r="F9" s="8">
        <v>18.88</v>
      </c>
      <c r="G9" s="8">
        <v>18.88</v>
      </c>
    </row>
    <row r="10" spans="2:10" ht="21.75" thickBot="1">
      <c r="B10" s="5" t="s">
        <v>11</v>
      </c>
      <c r="C10" s="71">
        <v>13.71</v>
      </c>
      <c r="D10" s="8">
        <v>2.0099999999999998</v>
      </c>
      <c r="E10" s="8">
        <v>5.66</v>
      </c>
      <c r="F10" s="8">
        <v>5.66</v>
      </c>
      <c r="G10" s="8">
        <v>5.66</v>
      </c>
    </row>
    <row r="13" spans="2:10">
      <c r="B13" t="s">
        <v>30</v>
      </c>
      <c r="C13" t="s">
        <v>31</v>
      </c>
      <c r="D13" t="s">
        <v>32</v>
      </c>
    </row>
    <row r="14" spans="2:10">
      <c r="B14" t="s">
        <v>33</v>
      </c>
      <c r="C14">
        <v>0</v>
      </c>
      <c r="D14">
        <v>10</v>
      </c>
    </row>
    <row r="15" spans="2:10">
      <c r="B15" t="s">
        <v>34</v>
      </c>
      <c r="C15">
        <v>11</v>
      </c>
      <c r="D15">
        <v>25</v>
      </c>
    </row>
    <row r="16" spans="2:10">
      <c r="B16" t="s">
        <v>35</v>
      </c>
      <c r="C16">
        <v>26</v>
      </c>
      <c r="D16">
        <v>50</v>
      </c>
    </row>
    <row r="17" spans="2:4">
      <c r="B17" t="s">
        <v>36</v>
      </c>
      <c r="C17">
        <v>51</v>
      </c>
      <c r="D17">
        <v>99999</v>
      </c>
    </row>
    <row r="20" spans="2:4">
      <c r="B20" t="s">
        <v>37</v>
      </c>
      <c r="C20">
        <v>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B1:J20"/>
  <sheetViews>
    <sheetView showGridLines="0" workbookViewId="0">
      <selection activeCell="C5" sqref="C5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10" ht="15.75" thickBot="1"/>
    <row r="2" spans="2:10" ht="19.5" thickBot="1">
      <c r="B2" s="10" t="s">
        <v>21</v>
      </c>
      <c r="C2" s="6" t="s">
        <v>12</v>
      </c>
      <c r="D2" s="7" t="s">
        <v>22</v>
      </c>
      <c r="E2" s="7" t="s">
        <v>23</v>
      </c>
      <c r="F2" s="11" t="s">
        <v>24</v>
      </c>
      <c r="G2" s="12" t="s">
        <v>25</v>
      </c>
      <c r="I2" s="30" t="s">
        <v>26</v>
      </c>
    </row>
    <row r="3" spans="2:10" ht="21.75" thickBot="1">
      <c r="B3" s="4" t="s">
        <v>27</v>
      </c>
      <c r="C3" s="71">
        <v>0</v>
      </c>
      <c r="D3" s="8">
        <v>0</v>
      </c>
      <c r="E3" s="8">
        <v>0</v>
      </c>
      <c r="F3" s="8">
        <v>0</v>
      </c>
      <c r="G3" s="8">
        <v>0</v>
      </c>
      <c r="I3" t="s">
        <v>19</v>
      </c>
      <c r="J3">
        <v>1</v>
      </c>
    </row>
    <row r="4" spans="2:10" ht="21.75" thickBot="1">
      <c r="B4" s="4" t="s">
        <v>5</v>
      </c>
      <c r="C4" s="71">
        <v>43.31</v>
      </c>
      <c r="D4" s="8">
        <v>2.88</v>
      </c>
      <c r="E4" s="8">
        <v>13.38</v>
      </c>
      <c r="F4" s="13">
        <v>17.89</v>
      </c>
      <c r="G4" s="14">
        <v>22.51</v>
      </c>
      <c r="I4" t="s">
        <v>28</v>
      </c>
    </row>
    <row r="5" spans="2:10" ht="21.75" thickBot="1">
      <c r="B5" s="4" t="s">
        <v>6</v>
      </c>
      <c r="C5" s="71">
        <v>8.07</v>
      </c>
      <c r="D5" s="8">
        <v>0.54</v>
      </c>
      <c r="E5" s="8">
        <v>3.84</v>
      </c>
      <c r="F5" s="8">
        <v>17.89</v>
      </c>
      <c r="G5" s="9">
        <v>22.51</v>
      </c>
      <c r="I5" t="s">
        <v>29</v>
      </c>
    </row>
    <row r="6" spans="2:10" ht="21.75" thickBot="1">
      <c r="B6" s="4" t="s">
        <v>7</v>
      </c>
      <c r="C6" s="71">
        <v>43.31</v>
      </c>
      <c r="D6" s="8">
        <v>6.37</v>
      </c>
      <c r="E6" s="8">
        <v>17.89</v>
      </c>
      <c r="F6" s="8">
        <v>17.89</v>
      </c>
      <c r="G6" s="8">
        <v>22.51</v>
      </c>
    </row>
    <row r="7" spans="2:10" ht="21.75" customHeight="1" thickBot="1">
      <c r="B7" s="5" t="s">
        <v>8</v>
      </c>
      <c r="C7" s="71">
        <v>43.31</v>
      </c>
      <c r="D7" s="8">
        <v>4.49</v>
      </c>
      <c r="E7" s="8">
        <v>17.89</v>
      </c>
      <c r="F7" s="8">
        <v>17.89</v>
      </c>
      <c r="G7" s="8">
        <v>17.89</v>
      </c>
    </row>
    <row r="8" spans="2:10" ht="21.75" thickBot="1">
      <c r="B8" s="4" t="s">
        <v>9</v>
      </c>
      <c r="C8" s="71">
        <v>43.31</v>
      </c>
      <c r="D8" s="8">
        <v>6.37</v>
      </c>
      <c r="E8" s="8">
        <v>17.89</v>
      </c>
      <c r="F8" s="8">
        <v>17.89</v>
      </c>
      <c r="G8" s="8">
        <v>17.89</v>
      </c>
    </row>
    <row r="9" spans="2:10" ht="21.75" thickBot="1">
      <c r="B9" s="4" t="s">
        <v>10</v>
      </c>
      <c r="C9" s="71">
        <v>43.31</v>
      </c>
      <c r="D9" s="8">
        <v>6.37</v>
      </c>
      <c r="E9" s="8">
        <v>17.89</v>
      </c>
      <c r="F9" s="8">
        <v>17.89</v>
      </c>
      <c r="G9" s="8">
        <v>17.89</v>
      </c>
    </row>
    <row r="10" spans="2:10" ht="21.75" customHeight="1" thickBot="1">
      <c r="B10" s="5" t="s">
        <v>11</v>
      </c>
      <c r="C10" s="71">
        <v>12.99</v>
      </c>
      <c r="D10" s="8">
        <v>1.9</v>
      </c>
      <c r="E10" s="8">
        <v>5.36</v>
      </c>
      <c r="F10" s="8">
        <v>5.36</v>
      </c>
      <c r="G10" s="8">
        <v>5.36</v>
      </c>
    </row>
    <row r="13" spans="2:10">
      <c r="B13" t="s">
        <v>30</v>
      </c>
      <c r="C13" t="s">
        <v>31</v>
      </c>
      <c r="D13" t="s">
        <v>32</v>
      </c>
    </row>
    <row r="14" spans="2:10">
      <c r="B14" t="s">
        <v>33</v>
      </c>
      <c r="C14">
        <v>0</v>
      </c>
      <c r="D14">
        <v>10</v>
      </c>
    </row>
    <row r="15" spans="2:10">
      <c r="B15" t="s">
        <v>34</v>
      </c>
      <c r="C15">
        <v>11</v>
      </c>
      <c r="D15">
        <v>25</v>
      </c>
    </row>
    <row r="16" spans="2:10">
      <c r="B16" t="s">
        <v>35</v>
      </c>
      <c r="C16">
        <v>26</v>
      </c>
      <c r="D16">
        <v>50</v>
      </c>
    </row>
    <row r="17" spans="2:4">
      <c r="B17" t="s">
        <v>36</v>
      </c>
      <c r="C17">
        <v>51</v>
      </c>
      <c r="D17">
        <v>99999</v>
      </c>
    </row>
    <row r="20" spans="2:4">
      <c r="B20" t="s">
        <v>37</v>
      </c>
      <c r="C20">
        <v>1</v>
      </c>
    </row>
  </sheetData>
  <autoFilter ref="B2:B10"/>
  <pageMargins left="0.511811024" right="0.511811024" top="0.78740157499999996" bottom="0.78740157499999996" header="0.31496062000000002" footer="0.3149606200000000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B1:J20"/>
  <sheetViews>
    <sheetView showGridLines="0" workbookViewId="0">
      <selection activeCell="E29" sqref="E29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10" ht="15.75" thickBot="1"/>
    <row r="2" spans="2:10" ht="19.5" thickBot="1">
      <c r="B2" s="10" t="s">
        <v>21</v>
      </c>
      <c r="C2" s="6" t="s">
        <v>12</v>
      </c>
      <c r="D2" s="7" t="s">
        <v>22</v>
      </c>
      <c r="E2" s="7" t="s">
        <v>23</v>
      </c>
      <c r="F2" s="11" t="s">
        <v>24</v>
      </c>
      <c r="G2" s="12" t="s">
        <v>25</v>
      </c>
      <c r="I2" s="30" t="s">
        <v>26</v>
      </c>
    </row>
    <row r="3" spans="2:10" ht="21.75" thickBot="1">
      <c r="B3" s="4" t="s">
        <v>27</v>
      </c>
      <c r="C3" s="71">
        <v>0</v>
      </c>
      <c r="D3" s="8">
        <v>0</v>
      </c>
      <c r="E3" s="8">
        <v>0</v>
      </c>
      <c r="F3" s="8">
        <v>0</v>
      </c>
      <c r="G3" s="8">
        <v>0</v>
      </c>
      <c r="I3" t="s">
        <v>19</v>
      </c>
      <c r="J3">
        <v>1</v>
      </c>
    </row>
    <row r="4" spans="2:10" ht="21.75" thickBot="1">
      <c r="B4" s="4" t="s">
        <v>5</v>
      </c>
      <c r="C4" s="71">
        <v>37.31</v>
      </c>
      <c r="D4" s="8">
        <v>2.48</v>
      </c>
      <c r="E4" s="8">
        <v>11.53</v>
      </c>
      <c r="F4" s="13">
        <v>15.41</v>
      </c>
      <c r="G4" s="14">
        <v>19.39</v>
      </c>
      <c r="I4" t="s">
        <v>28</v>
      </c>
    </row>
    <row r="5" spans="2:10" ht="21.75" thickBot="1">
      <c r="B5" s="4" t="s">
        <v>6</v>
      </c>
      <c r="C5" s="71">
        <v>6.96</v>
      </c>
      <c r="D5" s="8">
        <v>0.47</v>
      </c>
      <c r="E5" s="8">
        <v>3.31</v>
      </c>
      <c r="F5" s="8">
        <v>15.41</v>
      </c>
      <c r="G5" s="9">
        <v>19.39</v>
      </c>
      <c r="I5" t="s">
        <v>29</v>
      </c>
    </row>
    <row r="6" spans="2:10" ht="21.75" thickBot="1">
      <c r="B6" s="4" t="s">
        <v>7</v>
      </c>
      <c r="C6" s="71">
        <v>37.31</v>
      </c>
      <c r="D6" s="8">
        <v>5.49</v>
      </c>
      <c r="E6" s="8">
        <v>15.41</v>
      </c>
      <c r="F6" s="8">
        <v>15.41</v>
      </c>
      <c r="G6" s="8">
        <v>19.39</v>
      </c>
    </row>
    <row r="7" spans="2:10" ht="21.75" customHeight="1" thickBot="1">
      <c r="B7" s="5" t="s">
        <v>8</v>
      </c>
      <c r="C7" s="71">
        <v>37.31</v>
      </c>
      <c r="D7" s="8">
        <v>3.87</v>
      </c>
      <c r="E7" s="8">
        <v>15.41</v>
      </c>
      <c r="F7" s="8">
        <v>15.41</v>
      </c>
      <c r="G7" s="8">
        <v>15.41</v>
      </c>
    </row>
    <row r="8" spans="2:10" ht="21.75" thickBot="1">
      <c r="B8" s="4" t="s">
        <v>9</v>
      </c>
      <c r="C8" s="71">
        <v>37.31</v>
      </c>
      <c r="D8" s="8">
        <v>5.49</v>
      </c>
      <c r="E8" s="8">
        <v>15.41</v>
      </c>
      <c r="F8" s="8">
        <v>15.41</v>
      </c>
      <c r="G8" s="8">
        <v>15.41</v>
      </c>
    </row>
    <row r="9" spans="2:10" ht="21.75" thickBot="1">
      <c r="B9" s="4" t="s">
        <v>10</v>
      </c>
      <c r="C9" s="71">
        <v>37.31</v>
      </c>
      <c r="D9" s="8">
        <v>5.49</v>
      </c>
      <c r="E9" s="8">
        <v>15.41</v>
      </c>
      <c r="F9" s="8">
        <v>15.41</v>
      </c>
      <c r="G9" s="8">
        <v>15.41</v>
      </c>
    </row>
    <row r="10" spans="2:10" ht="21.75" customHeight="1" thickBot="1">
      <c r="B10" s="5" t="s">
        <v>11</v>
      </c>
      <c r="C10" s="71">
        <v>11.19</v>
      </c>
      <c r="D10" s="8">
        <v>1.64</v>
      </c>
      <c r="E10" s="8">
        <v>4.62</v>
      </c>
      <c r="F10" s="8">
        <v>4.62</v>
      </c>
      <c r="G10" s="8">
        <v>4.62</v>
      </c>
    </row>
    <row r="13" spans="2:10">
      <c r="B13" t="s">
        <v>30</v>
      </c>
      <c r="C13" t="s">
        <v>31</v>
      </c>
      <c r="D13" t="s">
        <v>32</v>
      </c>
    </row>
    <row r="14" spans="2:10">
      <c r="B14" t="s">
        <v>33</v>
      </c>
      <c r="C14">
        <v>0</v>
      </c>
      <c r="D14">
        <v>10</v>
      </c>
    </row>
    <row r="15" spans="2:10">
      <c r="B15" t="s">
        <v>34</v>
      </c>
      <c r="C15">
        <v>11</v>
      </c>
      <c r="D15">
        <v>25</v>
      </c>
    </row>
    <row r="16" spans="2:10">
      <c r="B16" t="s">
        <v>35</v>
      </c>
      <c r="C16">
        <v>26</v>
      </c>
      <c r="D16">
        <v>50</v>
      </c>
    </row>
    <row r="17" spans="2:4">
      <c r="B17" t="s">
        <v>36</v>
      </c>
      <c r="C17">
        <v>51</v>
      </c>
      <c r="D17">
        <v>99999</v>
      </c>
    </row>
    <row r="20" spans="2:4">
      <c r="B20" t="s">
        <v>37</v>
      </c>
      <c r="C20">
        <v>1</v>
      </c>
    </row>
  </sheetData>
  <autoFilter ref="B2:B10"/>
  <pageMargins left="0.511811024" right="0.511811024" top="0.78740157499999996" bottom="0.78740157499999996" header="0.31496062000000002" footer="0.3149606200000000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B1:I20"/>
  <sheetViews>
    <sheetView showGridLines="0" workbookViewId="0">
      <selection activeCell="C3" sqref="C3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9" ht="15.75" thickBot="1"/>
    <row r="2" spans="2:9" ht="19.5" thickBot="1">
      <c r="B2" s="10" t="s">
        <v>21</v>
      </c>
      <c r="C2" s="6" t="s">
        <v>12</v>
      </c>
      <c r="D2" s="7" t="s">
        <v>22</v>
      </c>
      <c r="E2" s="7" t="s">
        <v>23</v>
      </c>
      <c r="F2" s="11" t="s">
        <v>24</v>
      </c>
      <c r="G2" s="12" t="s">
        <v>25</v>
      </c>
      <c r="I2" s="30" t="s">
        <v>26</v>
      </c>
    </row>
    <row r="3" spans="2:9" ht="21.75" thickBot="1">
      <c r="B3" s="4" t="s">
        <v>27</v>
      </c>
      <c r="C3" s="71">
        <v>0</v>
      </c>
      <c r="D3" s="8">
        <v>0</v>
      </c>
      <c r="E3" s="8">
        <v>0</v>
      </c>
      <c r="F3" s="8">
        <v>0</v>
      </c>
      <c r="G3" s="8">
        <v>0</v>
      </c>
      <c r="I3" t="s">
        <v>19</v>
      </c>
    </row>
    <row r="4" spans="2:9" ht="21.75" thickBot="1">
      <c r="B4" s="4" t="s">
        <v>5</v>
      </c>
      <c r="C4" s="71">
        <v>35.08</v>
      </c>
      <c r="D4" s="8">
        <v>2.33</v>
      </c>
      <c r="E4" s="8">
        <v>10.84</v>
      </c>
      <c r="F4" s="13">
        <v>14.49</v>
      </c>
      <c r="G4" s="14">
        <v>18.23</v>
      </c>
      <c r="I4" t="s">
        <v>28</v>
      </c>
    </row>
    <row r="5" spans="2:9" ht="21.75" thickBot="1">
      <c r="B5" s="4" t="s">
        <v>6</v>
      </c>
      <c r="C5" s="71">
        <v>6.54</v>
      </c>
      <c r="D5" s="8">
        <v>0.44</v>
      </c>
      <c r="E5" s="8">
        <v>3.11</v>
      </c>
      <c r="F5" s="8">
        <v>14.49</v>
      </c>
      <c r="G5" s="9">
        <v>18.23</v>
      </c>
      <c r="I5" t="s">
        <v>29</v>
      </c>
    </row>
    <row r="6" spans="2:9" ht="21.75" thickBot="1">
      <c r="B6" s="4" t="s">
        <v>7</v>
      </c>
      <c r="C6" s="71">
        <v>35.08</v>
      </c>
      <c r="D6" s="8">
        <v>5.16</v>
      </c>
      <c r="E6" s="8">
        <v>14.49</v>
      </c>
      <c r="F6" s="8">
        <v>14.49</v>
      </c>
      <c r="G6" s="8">
        <v>18.23</v>
      </c>
    </row>
    <row r="7" spans="2:9" ht="21.75" customHeight="1" thickBot="1">
      <c r="B7" s="5" t="s">
        <v>8</v>
      </c>
      <c r="C7" s="71">
        <v>35.08</v>
      </c>
      <c r="D7" s="8">
        <v>3.64</v>
      </c>
      <c r="E7" s="8">
        <v>14.49</v>
      </c>
      <c r="F7" s="8">
        <v>14.49</v>
      </c>
      <c r="G7" s="8">
        <v>14.49</v>
      </c>
    </row>
    <row r="8" spans="2:9" ht="21.75" thickBot="1">
      <c r="B8" s="4" t="s">
        <v>9</v>
      </c>
      <c r="C8" s="71">
        <v>35.08</v>
      </c>
      <c r="D8" s="8">
        <v>5.16</v>
      </c>
      <c r="E8" s="8">
        <v>14.49</v>
      </c>
      <c r="F8" s="8">
        <v>14.49</v>
      </c>
      <c r="G8" s="8">
        <v>14.49</v>
      </c>
    </row>
    <row r="9" spans="2:9" ht="21.75" thickBot="1">
      <c r="B9" s="4" t="s">
        <v>10</v>
      </c>
      <c r="C9" s="71">
        <v>35.08</v>
      </c>
      <c r="D9" s="8">
        <v>5.16</v>
      </c>
      <c r="E9" s="8">
        <v>14.49</v>
      </c>
      <c r="F9" s="8">
        <v>14.49</v>
      </c>
      <c r="G9" s="8">
        <v>14.49</v>
      </c>
    </row>
    <row r="10" spans="2:9" ht="21.75" customHeight="1" thickBot="1">
      <c r="B10" s="5" t="s">
        <v>11</v>
      </c>
      <c r="C10" s="71">
        <v>10.52</v>
      </c>
      <c r="D10" s="8">
        <v>1.54</v>
      </c>
      <c r="E10" s="8">
        <v>4.34</v>
      </c>
      <c r="F10" s="8">
        <v>4.34</v>
      </c>
      <c r="G10" s="8">
        <v>4.34</v>
      </c>
    </row>
    <row r="13" spans="2:9">
      <c r="B13" t="s">
        <v>30</v>
      </c>
      <c r="C13" t="s">
        <v>31</v>
      </c>
      <c r="D13" t="s">
        <v>32</v>
      </c>
    </row>
    <row r="14" spans="2:9">
      <c r="B14" t="s">
        <v>33</v>
      </c>
      <c r="C14">
        <v>0</v>
      </c>
      <c r="D14">
        <v>10</v>
      </c>
    </row>
    <row r="15" spans="2:9">
      <c r="B15" t="s">
        <v>34</v>
      </c>
      <c r="C15">
        <v>11</v>
      </c>
      <c r="D15">
        <v>25</v>
      </c>
    </row>
    <row r="16" spans="2:9">
      <c r="B16" t="s">
        <v>35</v>
      </c>
      <c r="C16">
        <v>26</v>
      </c>
      <c r="D16">
        <v>50</v>
      </c>
    </row>
    <row r="17" spans="2:4">
      <c r="B17" t="s">
        <v>36</v>
      </c>
      <c r="C17">
        <v>51</v>
      </c>
      <c r="D17">
        <v>99999</v>
      </c>
    </row>
    <row r="20" spans="2:4">
      <c r="B20" t="s">
        <v>37</v>
      </c>
      <c r="C20">
        <v>1</v>
      </c>
    </row>
  </sheetData>
  <sheetProtection sheet="1"/>
  <autoFilter ref="B2:B10"/>
  <pageMargins left="0.511811024" right="0.511811024" top="0.78740157499999996" bottom="0.78740157499999996" header="0.31496062000000002" footer="0.3149606200000000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1"/>
  <dimension ref="B1:I20"/>
  <sheetViews>
    <sheetView showGridLines="0" workbookViewId="0">
      <selection activeCell="G6" sqref="G6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9" ht="15.75" thickBot="1"/>
    <row r="2" spans="2:9" ht="19.5" thickBot="1">
      <c r="B2" s="10" t="s">
        <v>21</v>
      </c>
      <c r="C2" s="6" t="s">
        <v>12</v>
      </c>
      <c r="D2" s="7" t="s">
        <v>22</v>
      </c>
      <c r="E2" s="7" t="s">
        <v>23</v>
      </c>
      <c r="F2" s="11" t="s">
        <v>24</v>
      </c>
      <c r="G2" s="12" t="s">
        <v>25</v>
      </c>
      <c r="I2" s="30" t="s">
        <v>26</v>
      </c>
    </row>
    <row r="3" spans="2:9" ht="21.75" thickBot="1">
      <c r="B3" s="4" t="s">
        <v>27</v>
      </c>
      <c r="C3" s="71">
        <v>0</v>
      </c>
      <c r="D3" s="8">
        <v>0</v>
      </c>
      <c r="E3" s="8">
        <v>0</v>
      </c>
      <c r="F3" s="8">
        <v>0</v>
      </c>
      <c r="G3" s="8">
        <v>0</v>
      </c>
      <c r="I3" t="s">
        <v>19</v>
      </c>
    </row>
    <row r="4" spans="2:9" ht="21.75" thickBot="1">
      <c r="B4" s="4" t="s">
        <v>5</v>
      </c>
      <c r="C4" s="71">
        <v>30.24</v>
      </c>
      <c r="D4" s="8">
        <v>2.0099999999999998</v>
      </c>
      <c r="E4" s="8">
        <v>9.34</v>
      </c>
      <c r="F4" s="13">
        <v>12.49</v>
      </c>
      <c r="G4" s="14">
        <v>15.71</v>
      </c>
      <c r="I4" t="s">
        <v>28</v>
      </c>
    </row>
    <row r="5" spans="2:9" ht="21.75" thickBot="1">
      <c r="B5" s="4" t="s">
        <v>6</v>
      </c>
      <c r="C5" s="71">
        <v>5.64</v>
      </c>
      <c r="D5" s="8">
        <v>0.38</v>
      </c>
      <c r="E5" s="8">
        <v>2.68</v>
      </c>
      <c r="F5" s="8">
        <v>12.49</v>
      </c>
      <c r="G5" s="9">
        <v>15.71</v>
      </c>
      <c r="I5" t="s">
        <v>29</v>
      </c>
    </row>
    <row r="6" spans="2:9" ht="21.75" thickBot="1">
      <c r="B6" s="4" t="s">
        <v>7</v>
      </c>
      <c r="C6" s="71">
        <v>30.24</v>
      </c>
      <c r="D6" s="8">
        <v>4.45</v>
      </c>
      <c r="E6" s="8">
        <v>12.49</v>
      </c>
      <c r="F6" s="8">
        <v>12.49</v>
      </c>
      <c r="G6" s="8">
        <v>15.71</v>
      </c>
    </row>
    <row r="7" spans="2:9" ht="21.75" customHeight="1" thickBot="1">
      <c r="B7" s="5" t="s">
        <v>8</v>
      </c>
      <c r="C7" s="71">
        <v>30.24</v>
      </c>
      <c r="D7" s="8">
        <v>3.14</v>
      </c>
      <c r="E7" s="8">
        <v>12.49</v>
      </c>
      <c r="F7" s="8">
        <v>12.49</v>
      </c>
      <c r="G7" s="8">
        <v>12.49</v>
      </c>
    </row>
    <row r="8" spans="2:9" ht="21.75" thickBot="1">
      <c r="B8" s="4" t="s">
        <v>9</v>
      </c>
      <c r="C8" s="71">
        <v>30.24</v>
      </c>
      <c r="D8" s="8">
        <v>4.45</v>
      </c>
      <c r="E8" s="8">
        <v>12.49</v>
      </c>
      <c r="F8" s="8">
        <v>12.49</v>
      </c>
      <c r="G8" s="8">
        <v>12.49</v>
      </c>
    </row>
    <row r="9" spans="2:9" ht="21.75" thickBot="1">
      <c r="B9" s="4" t="s">
        <v>10</v>
      </c>
      <c r="C9" s="71">
        <v>30.24</v>
      </c>
      <c r="D9" s="8">
        <v>4.45</v>
      </c>
      <c r="E9" s="8">
        <v>12.49</v>
      </c>
      <c r="F9" s="8">
        <v>12.49</v>
      </c>
      <c r="G9" s="8">
        <v>12.49</v>
      </c>
    </row>
    <row r="10" spans="2:9" ht="21.75" customHeight="1" thickBot="1">
      <c r="B10" s="5" t="s">
        <v>11</v>
      </c>
      <c r="C10" s="71">
        <v>9.07</v>
      </c>
      <c r="D10" s="8">
        <v>1.33</v>
      </c>
      <c r="E10" s="8">
        <v>3.74</v>
      </c>
      <c r="F10" s="8">
        <v>3.74</v>
      </c>
      <c r="G10" s="8">
        <v>3.74</v>
      </c>
    </row>
    <row r="13" spans="2:9">
      <c r="B13" t="s">
        <v>30</v>
      </c>
      <c r="C13" t="s">
        <v>31</v>
      </c>
      <c r="D13" t="s">
        <v>32</v>
      </c>
    </row>
    <row r="14" spans="2:9">
      <c r="B14" t="s">
        <v>33</v>
      </c>
      <c r="C14">
        <v>0</v>
      </c>
      <c r="D14">
        <v>10</v>
      </c>
    </row>
    <row r="15" spans="2:9">
      <c r="B15" t="s">
        <v>34</v>
      </c>
      <c r="C15">
        <v>11</v>
      </c>
      <c r="D15">
        <v>25</v>
      </c>
    </row>
    <row r="16" spans="2:9">
      <c r="B16" t="s">
        <v>35</v>
      </c>
      <c r="C16">
        <v>26</v>
      </c>
      <c r="D16">
        <v>50</v>
      </c>
    </row>
    <row r="17" spans="2:4">
      <c r="B17" t="s">
        <v>36</v>
      </c>
      <c r="C17">
        <v>51</v>
      </c>
      <c r="D17">
        <v>99999</v>
      </c>
    </row>
    <row r="20" spans="2:4">
      <c r="B20" t="s">
        <v>37</v>
      </c>
      <c r="C20">
        <v>1</v>
      </c>
    </row>
  </sheetData>
  <sheetProtection sheet="1"/>
  <autoFilter ref="B2:B10"/>
  <pageMargins left="0.511811024" right="0.511811024" top="0.78740157499999996" bottom="0.78740157499999996" header="0.31496062000000002" footer="0.3149606200000000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B1:I20"/>
  <sheetViews>
    <sheetView showGridLines="0" workbookViewId="0">
      <selection activeCell="B2" sqref="B2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9" ht="15.75" thickBot="1"/>
    <row r="2" spans="2:9" ht="19.5" thickBot="1">
      <c r="B2" s="10" t="s">
        <v>21</v>
      </c>
      <c r="C2" s="6" t="s">
        <v>12</v>
      </c>
      <c r="D2" s="7" t="s">
        <v>22</v>
      </c>
      <c r="E2" s="7" t="s">
        <v>23</v>
      </c>
      <c r="F2" s="11" t="s">
        <v>24</v>
      </c>
      <c r="G2" s="12" t="s">
        <v>25</v>
      </c>
      <c r="I2" s="30" t="s">
        <v>26</v>
      </c>
    </row>
    <row r="3" spans="2:9" ht="21.75" thickBot="1">
      <c r="B3" s="4" t="s">
        <v>27</v>
      </c>
      <c r="C3" s="71">
        <v>0</v>
      </c>
      <c r="D3" s="8">
        <v>0</v>
      </c>
      <c r="E3" s="8">
        <v>0</v>
      </c>
      <c r="F3" s="8">
        <v>0</v>
      </c>
      <c r="G3" s="8">
        <v>0</v>
      </c>
      <c r="I3" t="s">
        <v>19</v>
      </c>
    </row>
    <row r="4" spans="2:9" ht="21.75" thickBot="1">
      <c r="B4" s="4" t="s">
        <v>5</v>
      </c>
      <c r="C4" s="71">
        <v>29.49</v>
      </c>
      <c r="D4" s="8">
        <v>1.96</v>
      </c>
      <c r="E4" s="8">
        <v>9.11</v>
      </c>
      <c r="F4" s="13">
        <v>12.18</v>
      </c>
      <c r="G4" s="14">
        <v>15.32</v>
      </c>
      <c r="I4" t="s">
        <v>28</v>
      </c>
    </row>
    <row r="5" spans="2:9" ht="21.75" thickBot="1">
      <c r="B5" s="4" t="s">
        <v>6</v>
      </c>
      <c r="C5" s="71">
        <v>5.5</v>
      </c>
      <c r="D5" s="8">
        <v>0.37</v>
      </c>
      <c r="E5" s="8">
        <v>2.61</v>
      </c>
      <c r="F5" s="8">
        <v>12.18</v>
      </c>
      <c r="G5" s="9">
        <v>15.32</v>
      </c>
      <c r="I5" t="s">
        <v>29</v>
      </c>
    </row>
    <row r="6" spans="2:9" ht="21.75" thickBot="1">
      <c r="B6" s="4" t="s">
        <v>7</v>
      </c>
      <c r="C6" s="71">
        <v>29.49</v>
      </c>
      <c r="D6" s="8">
        <v>4.34</v>
      </c>
      <c r="E6" s="8">
        <v>12.18</v>
      </c>
      <c r="F6" s="8">
        <v>12.18</v>
      </c>
      <c r="G6" s="8">
        <v>15.32</v>
      </c>
    </row>
    <row r="7" spans="2:9" ht="21.75" customHeight="1" thickBot="1">
      <c r="B7" s="5" t="s">
        <v>8</v>
      </c>
      <c r="C7" s="71">
        <v>29.49</v>
      </c>
      <c r="D7" s="8">
        <v>3.06</v>
      </c>
      <c r="E7" s="8">
        <v>12.18</v>
      </c>
      <c r="F7" s="8">
        <v>12.18</v>
      </c>
      <c r="G7" s="8">
        <v>12.18</v>
      </c>
    </row>
    <row r="8" spans="2:9" ht="21.75" thickBot="1">
      <c r="B8" s="4" t="s">
        <v>9</v>
      </c>
      <c r="C8" s="71">
        <v>29.49</v>
      </c>
      <c r="D8" s="8">
        <v>4.34</v>
      </c>
      <c r="E8" s="8">
        <v>12.18</v>
      </c>
      <c r="F8" s="8">
        <v>12.18</v>
      </c>
      <c r="G8" s="8">
        <v>12.18</v>
      </c>
    </row>
    <row r="9" spans="2:9" ht="21.75" thickBot="1">
      <c r="B9" s="4" t="s">
        <v>10</v>
      </c>
      <c r="C9" s="71">
        <v>29.49</v>
      </c>
      <c r="D9" s="8">
        <v>4.34</v>
      </c>
      <c r="E9" s="8">
        <v>12.18</v>
      </c>
      <c r="F9" s="8">
        <v>12.18</v>
      </c>
      <c r="G9" s="8">
        <v>12.18</v>
      </c>
    </row>
    <row r="10" spans="2:9" ht="21.75" customHeight="1" thickBot="1">
      <c r="B10" s="5" t="s">
        <v>11</v>
      </c>
      <c r="C10" s="71">
        <v>8.84</v>
      </c>
      <c r="D10" s="8">
        <v>1.3</v>
      </c>
      <c r="E10" s="8">
        <v>3.65</v>
      </c>
      <c r="F10" s="8">
        <v>3.65</v>
      </c>
      <c r="G10" s="8">
        <v>3.65</v>
      </c>
    </row>
    <row r="13" spans="2:9">
      <c r="B13" t="s">
        <v>30</v>
      </c>
      <c r="C13" t="s">
        <v>31</v>
      </c>
      <c r="D13" t="s">
        <v>32</v>
      </c>
    </row>
    <row r="14" spans="2:9">
      <c r="B14" t="s">
        <v>33</v>
      </c>
      <c r="C14">
        <v>0</v>
      </c>
      <c r="D14">
        <v>10</v>
      </c>
    </row>
    <row r="15" spans="2:9">
      <c r="B15" t="s">
        <v>34</v>
      </c>
      <c r="C15">
        <v>11</v>
      </c>
      <c r="D15">
        <v>25</v>
      </c>
    </row>
    <row r="16" spans="2:9">
      <c r="B16" t="s">
        <v>35</v>
      </c>
      <c r="C16">
        <v>26</v>
      </c>
      <c r="D16">
        <v>50</v>
      </c>
    </row>
    <row r="17" spans="2:4">
      <c r="B17" t="s">
        <v>36</v>
      </c>
      <c r="C17">
        <v>51</v>
      </c>
      <c r="D17">
        <v>99999</v>
      </c>
    </row>
    <row r="20" spans="2:4">
      <c r="B20" t="s">
        <v>37</v>
      </c>
      <c r="C20">
        <v>1</v>
      </c>
    </row>
  </sheetData>
  <sheetProtection sheet="1"/>
  <autoFilter ref="B2:B10"/>
  <pageMargins left="0.511811024" right="0.511811024" top="0.78740157499999996" bottom="0.78740157499999996" header="0.31496062000000002" footer="0.3149606200000000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CALCULADORA</vt:lpstr>
      <vt:lpstr>TABELA TARIFÁRIA 2026</vt:lpstr>
      <vt:lpstr>TABELA TARIFÁRIA 2025</vt:lpstr>
      <vt:lpstr>TABELA TARIFÁRIA 2025 v1 Março</vt:lpstr>
      <vt:lpstr>TABELA TARIFÁRIA 2024</vt:lpstr>
      <vt:lpstr>TABELA TARIFÁRIA 2023</vt:lpstr>
      <vt:lpstr>TABELA TARIFÁRIA 2022</vt:lpstr>
      <vt:lpstr>TABELA TARIFÁRIA - 2021</vt:lpstr>
      <vt:lpstr>TABELA TARIFÁRIA - 2020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Nilton de Sa Junior</dc:creator>
  <cp:lastModifiedBy>BRUNO HEIDEN MATOS</cp:lastModifiedBy>
  <cp:lastPrinted>2020-02-11T13:50:10Z</cp:lastPrinted>
  <dcterms:created xsi:type="dcterms:W3CDTF">2018-06-07T17:02:26Z</dcterms:created>
  <dcterms:modified xsi:type="dcterms:W3CDTF">2026-03-30T14:27:58Z</dcterms:modified>
</cp:coreProperties>
</file>